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395" yWindow="30" windowWidth="15180" windowHeight="8580"/>
  </bookViews>
  <sheets>
    <sheet name="Zadanie" sheetId="3" r:id="rId1"/>
    <sheet name="Arkusz1" sheetId="4" r:id="rId2"/>
    <sheet name="Arkusz2" sheetId="5" r:id="rId3"/>
    <sheet name="Arkusz3" sheetId="6" r:id="rId4"/>
  </sheets>
  <definedNames>
    <definedName name="_xlnm.Print_Area" localSheetId="2">Arkusz2!$A$1:$AS$45</definedName>
    <definedName name="_xlnm.Print_Area" localSheetId="3">Arkusz3!$A$1:$AN$44</definedName>
    <definedName name="_xlnm.Print_Area" localSheetId="0">Zadanie!$A$1:$AN$44</definedName>
  </definedNames>
  <calcPr calcId="145621"/>
</workbook>
</file>

<file path=xl/calcChain.xml><?xml version="1.0" encoding="utf-8"?>
<calcChain xmlns="http://schemas.openxmlformats.org/spreadsheetml/2006/main">
  <c r="G27" i="6" l="1"/>
  <c r="G24" i="6"/>
  <c r="G23" i="6"/>
  <c r="G22" i="6"/>
  <c r="K21" i="6" a="1"/>
  <c r="K25" i="6" s="1"/>
  <c r="G21" i="6"/>
  <c r="D19" i="6"/>
  <c r="C19" i="6"/>
  <c r="E17" i="6" s="1"/>
  <c r="D18" i="6"/>
  <c r="C18" i="6"/>
  <c r="N17" i="6"/>
  <c r="F17" i="6"/>
  <c r="H17" i="6"/>
  <c r="N16" i="6"/>
  <c r="F16" i="6"/>
  <c r="H16" i="6" s="1"/>
  <c r="E16" i="6"/>
  <c r="I16" i="6" s="1"/>
  <c r="N15" i="6"/>
  <c r="F15" i="6"/>
  <c r="H15" i="6"/>
  <c r="N14" i="6"/>
  <c r="F14" i="6"/>
  <c r="H14" i="6" s="1"/>
  <c r="E14" i="6"/>
  <c r="I14" i="6" s="1"/>
  <c r="N13" i="6"/>
  <c r="F13" i="6"/>
  <c r="H13" i="6"/>
  <c r="N12" i="6"/>
  <c r="F12" i="6"/>
  <c r="H12" i="6" s="1"/>
  <c r="E12" i="6"/>
  <c r="I12" i="6" s="1"/>
  <c r="N11" i="6"/>
  <c r="N18" i="6" s="1"/>
  <c r="F11" i="6"/>
  <c r="H11" i="6" s="1"/>
  <c r="H18" i="6" s="1"/>
  <c r="G29" i="5"/>
  <c r="G27" i="5"/>
  <c r="G24" i="5"/>
  <c r="G23" i="5"/>
  <c r="G22" i="5"/>
  <c r="K21" i="5" a="1"/>
  <c r="K25" i="5"/>
  <c r="G21" i="5"/>
  <c r="D19" i="5"/>
  <c r="F16" i="5" s="1"/>
  <c r="C19" i="5"/>
  <c r="E17" i="5"/>
  <c r="G17" i="5" s="1"/>
  <c r="D18" i="5"/>
  <c r="C18" i="5"/>
  <c r="N17" i="5"/>
  <c r="F17" i="5"/>
  <c r="H17" i="5" s="1"/>
  <c r="N16" i="5"/>
  <c r="E16" i="5"/>
  <c r="N15" i="5"/>
  <c r="F15" i="5"/>
  <c r="H15" i="5" s="1"/>
  <c r="N14" i="5"/>
  <c r="E14" i="5"/>
  <c r="N13" i="5"/>
  <c r="F13" i="5"/>
  <c r="H13" i="5" s="1"/>
  <c r="N12" i="5"/>
  <c r="E12" i="5"/>
  <c r="N11" i="5"/>
  <c r="N18" i="5"/>
  <c r="G12" i="6"/>
  <c r="G14" i="6"/>
  <c r="G16" i="6"/>
  <c r="L21" i="6"/>
  <c r="L22" i="6"/>
  <c r="L23" i="6"/>
  <c r="L24" i="6"/>
  <c r="L25" i="6"/>
  <c r="E11" i="6"/>
  <c r="E13" i="6"/>
  <c r="I13" i="6" s="1"/>
  <c r="E15" i="6"/>
  <c r="K21" i="6"/>
  <c r="K22" i="6"/>
  <c r="K23" i="6"/>
  <c r="K24" i="6"/>
  <c r="I17" i="5"/>
  <c r="G12" i="5"/>
  <c r="G14" i="5"/>
  <c r="G16" i="5"/>
  <c r="L21" i="5"/>
  <c r="L22" i="5"/>
  <c r="L23" i="5"/>
  <c r="L24" i="5"/>
  <c r="L25" i="5"/>
  <c r="E11" i="5"/>
  <c r="E13" i="5"/>
  <c r="E15" i="5"/>
  <c r="I15" i="5" s="1"/>
  <c r="K21" i="5"/>
  <c r="K22" i="5"/>
  <c r="K23" i="5"/>
  <c r="K24" i="5"/>
  <c r="G13" i="6"/>
  <c r="I15" i="6"/>
  <c r="G15" i="6"/>
  <c r="I11" i="6"/>
  <c r="G11" i="6"/>
  <c r="G15" i="5"/>
  <c r="G11" i="5"/>
  <c r="G18" i="5" s="1"/>
  <c r="G13" i="5"/>
  <c r="G17" i="6" l="1"/>
  <c r="G18" i="6" s="1"/>
  <c r="I17" i="6"/>
  <c r="I18" i="6" s="1"/>
  <c r="H16" i="5"/>
  <c r="I16" i="5"/>
  <c r="I13" i="5"/>
  <c r="F11" i="5"/>
  <c r="H11" i="5" s="1"/>
  <c r="F12" i="5"/>
  <c r="F14" i="5"/>
  <c r="C22" i="6" l="1"/>
  <c r="C27" i="6"/>
  <c r="H14" i="5"/>
  <c r="I14" i="5"/>
  <c r="H12" i="5"/>
  <c r="H18" i="5" s="1"/>
  <c r="I12" i="5"/>
  <c r="I11" i="5"/>
  <c r="I18" i="5" s="1"/>
  <c r="C22" i="5" l="1"/>
  <c r="C27" i="5"/>
  <c r="C21" i="6"/>
  <c r="K13" i="6" s="1"/>
  <c r="L13" i="6" s="1"/>
  <c r="M13" i="6" s="1"/>
  <c r="K14" i="6"/>
  <c r="L14" i="6" s="1"/>
  <c r="M14" i="6" s="1"/>
  <c r="K11" i="6"/>
  <c r="L11" i="6" s="1"/>
  <c r="K17" i="6"/>
  <c r="L17" i="6" s="1"/>
  <c r="M17" i="6" s="1"/>
  <c r="M11" i="6" l="1"/>
  <c r="C21" i="5"/>
  <c r="K17" i="5" s="1"/>
  <c r="K15" i="5"/>
  <c r="K15" i="6"/>
  <c r="L15" i="6" s="1"/>
  <c r="M15" i="6" s="1"/>
  <c r="K16" i="6"/>
  <c r="L16" i="6" s="1"/>
  <c r="M16" i="6" s="1"/>
  <c r="K12" i="6"/>
  <c r="L12" i="6" s="1"/>
  <c r="M12" i="6" s="1"/>
  <c r="L17" i="5" l="1"/>
  <c r="M17" i="5" s="1"/>
  <c r="L15" i="5"/>
  <c r="M15" i="5" s="1"/>
  <c r="K11" i="5"/>
  <c r="K16" i="5"/>
  <c r="M18" i="6"/>
  <c r="C24" i="6" s="1"/>
  <c r="K14" i="5"/>
  <c r="K13" i="5"/>
  <c r="K12" i="5"/>
  <c r="L18" i="6"/>
  <c r="L13" i="5" l="1"/>
  <c r="M13" i="5" s="1"/>
  <c r="C25" i="6"/>
  <c r="C26" i="6"/>
  <c r="L11" i="5"/>
  <c r="L12" i="5"/>
  <c r="M12" i="5" s="1"/>
  <c r="L14" i="5"/>
  <c r="M14" i="5" s="1"/>
  <c r="L16" i="5"/>
  <c r="M16" i="5" s="1"/>
  <c r="L18" i="5" l="1"/>
  <c r="M11" i="5"/>
  <c r="M18" i="5" s="1"/>
  <c r="C24" i="5" s="1"/>
  <c r="C26" i="5" l="1"/>
  <c r="O16" i="5"/>
  <c r="O14" i="5"/>
  <c r="O12" i="5"/>
  <c r="C25" i="5"/>
  <c r="R16" i="5"/>
  <c r="R14" i="5"/>
  <c r="R12" i="5"/>
  <c r="R17" i="5"/>
  <c r="R13" i="5"/>
  <c r="O17" i="5"/>
  <c r="O13" i="5"/>
  <c r="R15" i="5"/>
  <c r="R11" i="5"/>
  <c r="O15" i="5"/>
  <c r="O11" i="5"/>
  <c r="Q15" i="5" l="1"/>
  <c r="P15" i="5"/>
  <c r="P17" i="5"/>
  <c r="Q17" i="5"/>
  <c r="S17" i="5"/>
  <c r="T17" i="5"/>
  <c r="Q11" i="5"/>
  <c r="P11" i="5"/>
  <c r="S11" i="5"/>
  <c r="T11" i="5"/>
  <c r="P13" i="5"/>
  <c r="Q13" i="5"/>
  <c r="T13" i="5"/>
  <c r="S13" i="5"/>
  <c r="S12" i="5"/>
  <c r="T12" i="5"/>
  <c r="S16" i="5"/>
  <c r="T16" i="5"/>
  <c r="Q12" i="5"/>
  <c r="P12" i="5"/>
  <c r="Q16" i="5"/>
  <c r="P16" i="5"/>
  <c r="S15" i="5"/>
  <c r="T15" i="5"/>
  <c r="S14" i="5"/>
  <c r="T14" i="5"/>
  <c r="P14" i="5"/>
  <c r="Q14" i="5"/>
</calcChain>
</file>

<file path=xl/sharedStrings.xml><?xml version="1.0" encoding="utf-8"?>
<sst xmlns="http://schemas.openxmlformats.org/spreadsheetml/2006/main" count="146" uniqueCount="53">
  <si>
    <t>df</t>
  </si>
  <si>
    <t>F</t>
  </si>
  <si>
    <t>sumy</t>
  </si>
  <si>
    <t>średnie</t>
  </si>
  <si>
    <t>x</t>
  </si>
  <si>
    <t>y</t>
  </si>
  <si>
    <t>x-xśr.</t>
  </si>
  <si>
    <t>y-yśr.</t>
  </si>
  <si>
    <t>(x-xśr)(y-yśr)</t>
  </si>
  <si>
    <t>(x-xśr)^2</t>
  </si>
  <si>
    <t>(y-yśr)^2</t>
  </si>
  <si>
    <t>y^</t>
  </si>
  <si>
    <t>(y-y^)^2</t>
  </si>
  <si>
    <t>(y-y^)</t>
  </si>
  <si>
    <t>S=</t>
  </si>
  <si>
    <t>n=</t>
  </si>
  <si>
    <t>x^2</t>
  </si>
  <si>
    <t>Sb=</t>
  </si>
  <si>
    <t>Sy^</t>
  </si>
  <si>
    <r>
      <t>1-</t>
    </r>
    <r>
      <rPr>
        <sz val="10"/>
        <rFont val="Symbol"/>
        <family val="1"/>
        <charset val="2"/>
      </rPr>
      <t>a=</t>
    </r>
  </si>
  <si>
    <r>
      <t>t</t>
    </r>
    <r>
      <rPr>
        <sz val="10"/>
        <rFont val="Symbol"/>
        <family val="1"/>
        <charset val="2"/>
      </rPr>
      <t>a=</t>
    </r>
  </si>
  <si>
    <t>y-tSy^</t>
  </si>
  <si>
    <t>y+tSy^</t>
  </si>
  <si>
    <t>EXCEL</t>
  </si>
  <si>
    <r>
      <t>t</t>
    </r>
    <r>
      <rPr>
        <sz val="10"/>
        <rFont val="Symbol"/>
        <family val="1"/>
        <charset val="2"/>
      </rPr>
      <t>a</t>
    </r>
    <r>
      <rPr>
        <sz val="10"/>
        <rFont val="Arial CE"/>
        <charset val="238"/>
      </rPr>
      <t>=</t>
    </r>
  </si>
  <si>
    <t>ODCIĘTA</t>
  </si>
  <si>
    <t>NACHYLENIE</t>
  </si>
  <si>
    <t>ILE.LICZB</t>
  </si>
  <si>
    <t>r=</t>
  </si>
  <si>
    <t>WSP.KORELACJI</t>
  </si>
  <si>
    <t>REGBŁSTD.</t>
  </si>
  <si>
    <t>ROZKŁAD.T.ODW</t>
  </si>
  <si>
    <t>Sb</t>
  </si>
  <si>
    <t>r^2</t>
  </si>
  <si>
    <t>S</t>
  </si>
  <si>
    <t>SSreg</t>
  </si>
  <si>
    <t>SSresid</t>
  </si>
  <si>
    <t>Ssresid=(y-y^)^2</t>
  </si>
  <si>
    <t>REGLINP</t>
  </si>
  <si>
    <t>y=mx+b</t>
  </si>
  <si>
    <t>Sy^(tol)</t>
  </si>
  <si>
    <t>D(tol)</t>
  </si>
  <si>
    <t>G(tol)</t>
  </si>
  <si>
    <t>Sm=</t>
  </si>
  <si>
    <t>Sm</t>
  </si>
  <si>
    <t>b0=</t>
  </si>
  <si>
    <t>b1=</t>
  </si>
  <si>
    <t>b0</t>
  </si>
  <si>
    <t>b1</t>
  </si>
  <si>
    <t>S(b1)=</t>
  </si>
  <si>
    <t>S(b0)=</t>
  </si>
  <si>
    <t>S(b1)</t>
  </si>
  <si>
    <t>S(b0)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</si>
</sst>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i/>
      <sz val="10"/>
      <name val="Arial CE"/>
      <charset val="238"/>
    </font>
    <font>
      <sz val="10"/>
      <name val="Symbol"/>
      <family val="1"/>
      <charset val="2"/>
    </font>
    <font>
      <sz val="10"/>
      <color theme="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indexed="10"/>
      </left>
      <right style="medium">
        <color indexed="10"/>
      </right>
      <top style="medium">
        <color rgb="FF0070C0"/>
      </top>
      <bottom/>
      <diagonal/>
    </border>
    <border>
      <left style="medium">
        <color indexed="10"/>
      </left>
      <right/>
      <top style="medium">
        <color rgb="FF0070C0"/>
      </top>
      <bottom/>
      <diagonal/>
    </border>
    <border>
      <left/>
      <right style="medium">
        <color indexed="10"/>
      </right>
      <top style="medium">
        <color rgb="FF0070C0"/>
      </top>
      <bottom/>
      <diagonal/>
    </border>
    <border>
      <left style="medium">
        <color indexed="57"/>
      </left>
      <right/>
      <top style="medium">
        <color rgb="FF0070C0"/>
      </top>
      <bottom/>
      <diagonal/>
    </border>
    <border>
      <left/>
      <right style="medium">
        <color indexed="57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2" borderId="27" xfId="0" applyFont="1" applyFill="1" applyBorder="1"/>
    <xf numFmtId="0" fontId="3" fillId="0" borderId="0" xfId="0" applyFont="1" applyFill="1" applyBorder="1"/>
    <xf numFmtId="0" fontId="3" fillId="2" borderId="28" xfId="0" applyFon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7" xfId="0" applyBorder="1"/>
    <xf numFmtId="0" fontId="0" fillId="0" borderId="41" xfId="0" applyBorder="1"/>
    <xf numFmtId="0" fontId="3" fillId="2" borderId="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6484864391951027"/>
                  <c:y val="-4.7545352496569182E-4"/>
                </c:manualLayout>
              </c:layout>
              <c:numFmt formatCode="General" sourceLinked="0"/>
            </c:trendlineLbl>
          </c:trendline>
          <c:xVal>
            <c:numRef>
              <c:f>Arkusz3!$C$11:$C$17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Arkusz3!$D$11:$D$17</c:f>
              <c:numCache>
                <c:formatCode>General</c:formatCode>
                <c:ptCount val="7"/>
                <c:pt idx="0">
                  <c:v>3.6</c:v>
                </c:pt>
                <c:pt idx="1">
                  <c:v>5.8</c:v>
                </c:pt>
                <c:pt idx="2">
                  <c:v>7.4</c:v>
                </c:pt>
                <c:pt idx="3">
                  <c:v>9.6</c:v>
                </c:pt>
                <c:pt idx="4">
                  <c:v>11.2</c:v>
                </c:pt>
                <c:pt idx="5">
                  <c:v>14.3</c:v>
                </c:pt>
                <c:pt idx="6">
                  <c:v>15.6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48768"/>
        <c:axId val="86458752"/>
      </c:scatterChart>
      <c:valAx>
        <c:axId val="864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458752"/>
        <c:crosses val="autoZero"/>
        <c:crossBetween val="midCat"/>
      </c:valAx>
      <c:valAx>
        <c:axId val="8645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448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35</xdr:row>
      <xdr:rowOff>152400</xdr:rowOff>
    </xdr:from>
    <xdr:to>
      <xdr:col>8</xdr:col>
      <xdr:colOff>266700</xdr:colOff>
      <xdr:row>47</xdr:row>
      <xdr:rowOff>142875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895975"/>
          <a:ext cx="477202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</xdr:row>
      <xdr:rowOff>152400</xdr:rowOff>
    </xdr:from>
    <xdr:to>
      <xdr:col>3</xdr:col>
      <xdr:colOff>581025</xdr:colOff>
      <xdr:row>6</xdr:row>
      <xdr:rowOff>47625</xdr:rowOff>
    </xdr:to>
    <xdr:pic>
      <xdr:nvPicPr>
        <xdr:cNvPr id="1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323850</xdr:colOff>
      <xdr:row>30</xdr:row>
      <xdr:rowOff>76200</xdr:rowOff>
    </xdr:from>
    <xdr:to>
      <xdr:col>20</xdr:col>
      <xdr:colOff>219075</xdr:colOff>
      <xdr:row>45</xdr:row>
      <xdr:rowOff>161925</xdr:rowOff>
    </xdr:to>
    <xdr:pic>
      <xdr:nvPicPr>
        <xdr:cNvPr id="10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5010150"/>
          <a:ext cx="83534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46</xdr:row>
      <xdr:rowOff>66675</xdr:rowOff>
    </xdr:from>
    <xdr:to>
      <xdr:col>12</xdr:col>
      <xdr:colOff>581025</xdr:colOff>
      <xdr:row>52</xdr:row>
      <xdr:rowOff>133350</xdr:rowOff>
    </xdr:to>
    <xdr:pic>
      <xdr:nvPicPr>
        <xdr:cNvPr id="10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591425"/>
          <a:ext cx="3248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39</xdr:row>
      <xdr:rowOff>133350</xdr:rowOff>
    </xdr:from>
    <xdr:to>
      <xdr:col>8</xdr:col>
      <xdr:colOff>495300</xdr:colOff>
      <xdr:row>51</xdr:row>
      <xdr:rowOff>114300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505575"/>
          <a:ext cx="47720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36</xdr:row>
      <xdr:rowOff>9525</xdr:rowOff>
    </xdr:from>
    <xdr:to>
      <xdr:col>3</xdr:col>
      <xdr:colOff>600075</xdr:colOff>
      <xdr:row>39</xdr:row>
      <xdr:rowOff>66675</xdr:rowOff>
    </xdr:to>
    <xdr:pic>
      <xdr:nvPicPr>
        <xdr:cNvPr id="3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895975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52</xdr:row>
      <xdr:rowOff>38100</xdr:rowOff>
    </xdr:from>
    <xdr:to>
      <xdr:col>13</xdr:col>
      <xdr:colOff>361950</xdr:colOff>
      <xdr:row>67</xdr:row>
      <xdr:rowOff>123825</xdr:rowOff>
    </xdr:to>
    <xdr:pic>
      <xdr:nvPicPr>
        <xdr:cNvPr id="3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515350"/>
          <a:ext cx="83534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68</xdr:row>
      <xdr:rowOff>19050</xdr:rowOff>
    </xdr:from>
    <xdr:to>
      <xdr:col>6</xdr:col>
      <xdr:colOff>409575</xdr:colOff>
      <xdr:row>74</xdr:row>
      <xdr:rowOff>85725</xdr:rowOff>
    </xdr:to>
    <xdr:pic>
      <xdr:nvPicPr>
        <xdr:cNvPr id="3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87100"/>
          <a:ext cx="32575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35</xdr:row>
      <xdr:rowOff>152400</xdr:rowOff>
    </xdr:from>
    <xdr:to>
      <xdr:col>8</xdr:col>
      <xdr:colOff>266700</xdr:colOff>
      <xdr:row>47</xdr:row>
      <xdr:rowOff>142875</xdr:rowOff>
    </xdr:to>
    <xdr:pic>
      <xdr:nvPicPr>
        <xdr:cNvPr id="6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876925"/>
          <a:ext cx="477202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</xdr:row>
      <xdr:rowOff>152400</xdr:rowOff>
    </xdr:from>
    <xdr:to>
      <xdr:col>3</xdr:col>
      <xdr:colOff>581025</xdr:colOff>
      <xdr:row>6</xdr:row>
      <xdr:rowOff>47625</xdr:rowOff>
    </xdr:to>
    <xdr:pic>
      <xdr:nvPicPr>
        <xdr:cNvPr id="6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323850</xdr:colOff>
      <xdr:row>30</xdr:row>
      <xdr:rowOff>76200</xdr:rowOff>
    </xdr:from>
    <xdr:to>
      <xdr:col>20</xdr:col>
      <xdr:colOff>219075</xdr:colOff>
      <xdr:row>45</xdr:row>
      <xdr:rowOff>161925</xdr:rowOff>
    </xdr:to>
    <xdr:pic>
      <xdr:nvPicPr>
        <xdr:cNvPr id="6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991100"/>
          <a:ext cx="8353425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46</xdr:row>
      <xdr:rowOff>66675</xdr:rowOff>
    </xdr:from>
    <xdr:to>
      <xdr:col>12</xdr:col>
      <xdr:colOff>581025</xdr:colOff>
      <xdr:row>52</xdr:row>
      <xdr:rowOff>133350</xdr:rowOff>
    </xdr:to>
    <xdr:pic>
      <xdr:nvPicPr>
        <xdr:cNvPr id="61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572375"/>
          <a:ext cx="32480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476250</xdr:colOff>
      <xdr:row>1</xdr:row>
      <xdr:rowOff>95250</xdr:rowOff>
    </xdr:from>
    <xdr:to>
      <xdr:col>21</xdr:col>
      <xdr:colOff>276225</xdr:colOff>
      <xdr:row>18</xdr:row>
      <xdr:rowOff>0</xdr:rowOff>
    </xdr:to>
    <xdr:graphicFrame macro="">
      <xdr:nvGraphicFramePr>
        <xdr:cNvPr id="616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43"/>
  <sheetViews>
    <sheetView tabSelected="1" zoomScale="80" zoomScaleNormal="80" zoomScaleSheetLayoutView="75" workbookViewId="0"/>
  </sheetViews>
  <sheetFormatPr defaultRowHeight="12.75" x14ac:dyDescent="0.2"/>
  <cols>
    <col min="8" max="8" width="11.7109375" customWidth="1"/>
    <col min="9" max="9" width="13.5703125" customWidth="1"/>
    <col min="12" max="12" width="14" bestFit="1" customWidth="1"/>
    <col min="15" max="15" width="17" customWidth="1"/>
    <col min="22" max="22" width="19.85546875" customWidth="1"/>
    <col min="23" max="23" width="18.28515625" customWidth="1"/>
  </cols>
  <sheetData>
    <row r="3" spans="3:30" x14ac:dyDescent="0.2"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3:30" x14ac:dyDescent="0.2"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3:30" x14ac:dyDescent="0.2"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3:30" x14ac:dyDescent="0.2"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3:30" x14ac:dyDescent="0.2">
      <c r="U7" s="18"/>
      <c r="V7" s="19"/>
      <c r="W7" s="19"/>
      <c r="X7" s="18"/>
      <c r="Y7" s="18"/>
      <c r="Z7" s="18"/>
      <c r="AA7" s="18"/>
      <c r="AB7" s="18"/>
      <c r="AC7" s="18"/>
      <c r="AD7" s="18"/>
    </row>
    <row r="8" spans="3:30" x14ac:dyDescent="0.2">
      <c r="U8" s="18"/>
      <c r="V8" s="1"/>
      <c r="W8" s="1"/>
      <c r="X8" s="18"/>
      <c r="Y8" s="18"/>
      <c r="Z8" s="18"/>
      <c r="AA8" s="18"/>
      <c r="AB8" s="18"/>
      <c r="AC8" s="18"/>
      <c r="AD8" s="18"/>
    </row>
    <row r="9" spans="3:30" x14ac:dyDescent="0.2">
      <c r="C9" t="s">
        <v>4</v>
      </c>
      <c r="D9" t="s">
        <v>5</v>
      </c>
      <c r="E9" t="s">
        <v>6</v>
      </c>
      <c r="F9" t="s">
        <v>7</v>
      </c>
      <c r="G9" t="s">
        <v>9</v>
      </c>
      <c r="H9" t="s">
        <v>10</v>
      </c>
      <c r="I9" t="s">
        <v>8</v>
      </c>
      <c r="K9" t="s">
        <v>11</v>
      </c>
      <c r="L9" t="s">
        <v>13</v>
      </c>
      <c r="M9" t="s">
        <v>12</v>
      </c>
      <c r="N9" t="s">
        <v>16</v>
      </c>
      <c r="U9" s="18"/>
      <c r="V9" s="1"/>
      <c r="W9" s="1"/>
      <c r="X9" s="18"/>
      <c r="Y9" s="18"/>
      <c r="Z9" s="18"/>
      <c r="AA9" s="18"/>
      <c r="AB9" s="18"/>
      <c r="AC9" s="18"/>
      <c r="AD9" s="18"/>
    </row>
    <row r="10" spans="3:30" ht="13.5" thickBot="1" x14ac:dyDescent="0.25">
      <c r="U10" s="18"/>
      <c r="V10" s="1"/>
      <c r="W10" s="1"/>
      <c r="X10" s="18"/>
      <c r="Y10" s="18"/>
      <c r="Z10" s="18"/>
      <c r="AA10" s="18"/>
      <c r="AB10" s="18"/>
      <c r="AC10" s="18"/>
      <c r="AD10" s="18"/>
    </row>
    <row r="11" spans="3:30" ht="13.5" thickTop="1" x14ac:dyDescent="0.2">
      <c r="C11" s="46">
        <v>1</v>
      </c>
      <c r="D11" s="22">
        <v>3.6</v>
      </c>
      <c r="E11" s="44"/>
      <c r="F11" s="43"/>
      <c r="G11" s="43"/>
      <c r="H11" s="43"/>
      <c r="I11" s="43"/>
      <c r="K11" s="43"/>
      <c r="L11" s="43"/>
      <c r="M11" s="43"/>
      <c r="N11" s="43"/>
      <c r="U11" s="18"/>
      <c r="V11" s="1"/>
      <c r="W11" s="1"/>
      <c r="X11" s="18"/>
      <c r="Y11" s="18"/>
      <c r="Z11" s="18"/>
      <c r="AA11" s="18"/>
      <c r="AB11" s="18"/>
      <c r="AC11" s="18"/>
      <c r="AD11" s="18"/>
    </row>
    <row r="12" spans="3:30" x14ac:dyDescent="0.2">
      <c r="C12" s="24">
        <v>2</v>
      </c>
      <c r="D12" s="23">
        <v>5.8</v>
      </c>
      <c r="E12" s="44"/>
      <c r="F12" s="43"/>
      <c r="G12" s="43"/>
      <c r="H12" s="43"/>
      <c r="I12" s="43"/>
      <c r="K12" s="43"/>
      <c r="L12" s="43"/>
      <c r="M12" s="43"/>
      <c r="N12" s="43"/>
      <c r="U12" s="18"/>
      <c r="V12" s="1"/>
      <c r="W12" s="1"/>
      <c r="X12" s="18"/>
      <c r="Y12" s="18"/>
      <c r="Z12" s="18"/>
      <c r="AA12" s="18"/>
      <c r="AB12" s="18"/>
      <c r="AC12" s="18"/>
      <c r="AD12" s="18"/>
    </row>
    <row r="13" spans="3:30" x14ac:dyDescent="0.2">
      <c r="C13" s="24">
        <v>3</v>
      </c>
      <c r="D13" s="23">
        <v>7.4</v>
      </c>
      <c r="E13" s="44"/>
      <c r="F13" s="43"/>
      <c r="G13" s="43"/>
      <c r="H13" s="43"/>
      <c r="I13" s="43"/>
      <c r="K13" s="43"/>
      <c r="L13" s="43"/>
      <c r="M13" s="43"/>
      <c r="N13" s="43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3:30" x14ac:dyDescent="0.2">
      <c r="C14" s="24">
        <v>4</v>
      </c>
      <c r="D14" s="23">
        <v>9.6</v>
      </c>
      <c r="E14" s="44"/>
      <c r="F14" s="43"/>
      <c r="G14" s="43"/>
      <c r="H14" s="43"/>
      <c r="I14" s="43"/>
      <c r="K14" s="43"/>
      <c r="L14" s="43"/>
      <c r="M14" s="43"/>
      <c r="N14" s="43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3:30" x14ac:dyDescent="0.2">
      <c r="C15" s="24">
        <v>5</v>
      </c>
      <c r="D15" s="23">
        <v>11.2</v>
      </c>
      <c r="E15" s="44"/>
      <c r="F15" s="43"/>
      <c r="G15" s="43"/>
      <c r="H15" s="43"/>
      <c r="I15" s="43"/>
      <c r="K15" s="43"/>
      <c r="L15" s="43"/>
      <c r="M15" s="43"/>
      <c r="N15" s="43"/>
      <c r="U15" s="18"/>
      <c r="V15" s="20"/>
      <c r="W15" s="20"/>
      <c r="X15" s="20"/>
      <c r="Y15" s="20"/>
      <c r="Z15" s="20"/>
      <c r="AA15" s="20"/>
      <c r="AB15" s="18"/>
      <c r="AC15" s="18"/>
      <c r="AD15" s="18"/>
    </row>
    <row r="16" spans="3:30" x14ac:dyDescent="0.2">
      <c r="C16" s="24">
        <v>6</v>
      </c>
      <c r="D16" s="23">
        <v>14.3</v>
      </c>
      <c r="E16" s="44"/>
      <c r="F16" s="43"/>
      <c r="G16" s="43"/>
      <c r="H16" s="43"/>
      <c r="I16" s="43"/>
      <c r="K16" s="43"/>
      <c r="L16" s="43"/>
      <c r="M16" s="43"/>
      <c r="N16" s="43"/>
      <c r="U16" s="18"/>
      <c r="V16" s="1"/>
      <c r="W16" s="1"/>
      <c r="X16" s="1"/>
      <c r="Y16" s="1"/>
      <c r="Z16" s="1"/>
      <c r="AA16" s="1"/>
      <c r="AB16" s="18"/>
      <c r="AC16" s="18"/>
      <c r="AD16" s="18"/>
    </row>
    <row r="17" spans="2:30" ht="13.5" thickBot="1" x14ac:dyDescent="0.25">
      <c r="C17" s="25">
        <v>7</v>
      </c>
      <c r="D17" s="27">
        <v>15.6</v>
      </c>
      <c r="E17" s="44"/>
      <c r="F17" s="43"/>
      <c r="G17" s="43"/>
      <c r="H17" s="43"/>
      <c r="I17" s="43"/>
      <c r="K17" s="43"/>
      <c r="L17" s="43"/>
      <c r="M17" s="43"/>
      <c r="N17" s="43"/>
      <c r="U17" s="18"/>
      <c r="V17" s="1"/>
      <c r="W17" s="1"/>
      <c r="X17" s="1"/>
      <c r="Y17" s="1"/>
      <c r="Z17" s="1"/>
      <c r="AA17" s="1"/>
      <c r="AB17" s="18"/>
      <c r="AC17" s="18"/>
      <c r="AD17" s="18"/>
    </row>
    <row r="18" spans="2:30" ht="13.5" thickTop="1" x14ac:dyDescent="0.2">
      <c r="B18" t="s">
        <v>2</v>
      </c>
      <c r="C18" s="45"/>
      <c r="D18" s="45"/>
      <c r="G18" s="43"/>
      <c r="H18" s="43"/>
      <c r="I18" s="43"/>
      <c r="L18" s="43"/>
      <c r="M18" s="43"/>
      <c r="N18" s="43"/>
      <c r="U18" s="18"/>
      <c r="V18" s="1"/>
      <c r="W18" s="1"/>
      <c r="X18" s="1"/>
      <c r="Y18" s="1"/>
      <c r="Z18" s="1"/>
      <c r="AA18" s="1"/>
      <c r="AB18" s="18"/>
      <c r="AC18" s="18"/>
      <c r="AD18" s="18"/>
    </row>
    <row r="19" spans="2:30" x14ac:dyDescent="0.2">
      <c r="B19" t="s">
        <v>3</v>
      </c>
      <c r="C19" s="43"/>
      <c r="D19" s="43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2:30" ht="13.5" thickBot="1" x14ac:dyDescent="0.25">
      <c r="U20" s="18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ht="13.5" thickTop="1" x14ac:dyDescent="0.2">
      <c r="B21" t="s">
        <v>45</v>
      </c>
      <c r="C21" s="43"/>
      <c r="E21" s="28" t="s">
        <v>23</v>
      </c>
      <c r="F21" s="21" t="s">
        <v>45</v>
      </c>
      <c r="G21" s="47"/>
      <c r="H21" s="49" t="s">
        <v>25</v>
      </c>
      <c r="I21" s="49"/>
      <c r="J21" s="21"/>
      <c r="K21" s="47"/>
      <c r="L21" s="47"/>
      <c r="M21" s="21"/>
      <c r="N21" s="47" t="s">
        <v>47</v>
      </c>
      <c r="O21" s="47" t="s">
        <v>48</v>
      </c>
      <c r="P21" s="22"/>
      <c r="U21" s="18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">
      <c r="B22" t="s">
        <v>46</v>
      </c>
      <c r="C22" s="43"/>
      <c r="E22" s="24"/>
      <c r="F22" s="18" t="s">
        <v>46</v>
      </c>
      <c r="G22" s="43"/>
      <c r="H22" s="48" t="s">
        <v>26</v>
      </c>
      <c r="I22" s="48"/>
      <c r="J22" s="18"/>
      <c r="K22" s="43"/>
      <c r="L22" s="43"/>
      <c r="M22" s="18"/>
      <c r="N22" s="43" t="s">
        <v>51</v>
      </c>
      <c r="O22" s="43" t="s">
        <v>52</v>
      </c>
      <c r="P22" s="23"/>
      <c r="U22" s="18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">
      <c r="B23" t="s">
        <v>15</v>
      </c>
      <c r="C23" s="43"/>
      <c r="E23" s="24"/>
      <c r="F23" s="18" t="s">
        <v>15</v>
      </c>
      <c r="G23" s="43"/>
      <c r="H23" s="48" t="s">
        <v>27</v>
      </c>
      <c r="I23" s="48"/>
      <c r="J23" s="18"/>
      <c r="K23" s="43"/>
      <c r="L23" s="43"/>
      <c r="M23" s="18"/>
      <c r="N23" s="43" t="s">
        <v>33</v>
      </c>
      <c r="O23" s="43" t="s">
        <v>34</v>
      </c>
      <c r="P23" s="23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2:30" x14ac:dyDescent="0.2">
      <c r="B24" t="s">
        <v>14</v>
      </c>
      <c r="C24" s="43"/>
      <c r="E24" s="24"/>
      <c r="F24" s="18" t="s">
        <v>14</v>
      </c>
      <c r="G24" s="43"/>
      <c r="H24" s="48" t="s">
        <v>30</v>
      </c>
      <c r="I24" s="48"/>
      <c r="J24" s="18"/>
      <c r="K24" s="43"/>
      <c r="L24" s="43"/>
      <c r="M24" s="18"/>
      <c r="N24" s="43" t="s">
        <v>1</v>
      </c>
      <c r="O24" s="43" t="s">
        <v>0</v>
      </c>
      <c r="P24" s="23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2:30" x14ac:dyDescent="0.2">
      <c r="B25" t="s">
        <v>50</v>
      </c>
      <c r="C25" s="43"/>
      <c r="E25" s="24"/>
      <c r="F25" s="18" t="s">
        <v>50</v>
      </c>
      <c r="G25" s="43"/>
      <c r="H25" s="29"/>
      <c r="I25" s="18"/>
      <c r="J25" s="18"/>
      <c r="K25" s="43"/>
      <c r="L25" s="43"/>
      <c r="M25" s="18"/>
      <c r="N25" s="43" t="s">
        <v>35</v>
      </c>
      <c r="O25" s="43" t="s">
        <v>36</v>
      </c>
      <c r="P25" s="23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2:30" x14ac:dyDescent="0.2">
      <c r="B26" t="s">
        <v>49</v>
      </c>
      <c r="C26" s="43"/>
      <c r="E26" s="24"/>
      <c r="F26" s="18" t="s">
        <v>49</v>
      </c>
      <c r="G26" s="43"/>
      <c r="H26" s="29"/>
      <c r="I26" s="18"/>
      <c r="J26" s="18"/>
      <c r="K26" s="18"/>
      <c r="L26" s="18"/>
      <c r="M26" s="18"/>
      <c r="N26" s="18"/>
      <c r="O26" s="18"/>
      <c r="P26" s="23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x14ac:dyDescent="0.2">
      <c r="B27" t="s">
        <v>28</v>
      </c>
      <c r="C27" s="43"/>
      <c r="E27" s="24"/>
      <c r="F27" s="18" t="s">
        <v>28</v>
      </c>
      <c r="G27" s="43"/>
      <c r="H27" s="48" t="s">
        <v>29</v>
      </c>
      <c r="I27" s="48"/>
      <c r="J27" s="18"/>
      <c r="K27" s="48" t="s">
        <v>38</v>
      </c>
      <c r="L27" s="48"/>
      <c r="M27" s="18"/>
      <c r="N27" s="18"/>
      <c r="O27" s="18" t="s">
        <v>37</v>
      </c>
      <c r="P27" s="23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">
      <c r="E28" s="24"/>
      <c r="F28" s="18"/>
      <c r="G28" s="43"/>
      <c r="H28" s="29"/>
      <c r="I28" s="18"/>
      <c r="J28" s="18"/>
      <c r="K28" s="18"/>
      <c r="L28" s="18"/>
      <c r="M28" s="18"/>
      <c r="N28" s="18"/>
      <c r="O28" s="18"/>
      <c r="P28" s="23"/>
      <c r="U28" s="18"/>
      <c r="V28" s="20"/>
      <c r="W28" s="20"/>
      <c r="X28" s="20"/>
      <c r="Y28" s="20"/>
      <c r="Z28" s="18"/>
      <c r="AA28" s="18"/>
      <c r="AB28" s="18"/>
      <c r="AC28" s="18"/>
      <c r="AD28" s="18"/>
    </row>
    <row r="29" spans="2:30" ht="13.5" thickBot="1" x14ac:dyDescent="0.25"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U29" s="18"/>
      <c r="V29" s="1"/>
      <c r="W29" s="1"/>
      <c r="X29" s="1"/>
      <c r="Y29" s="1"/>
      <c r="Z29" s="18"/>
      <c r="AA29" s="18"/>
      <c r="AB29" s="18"/>
      <c r="AC29" s="18"/>
      <c r="AD29" s="18"/>
    </row>
    <row r="30" spans="2:30" ht="13.5" thickTop="1" x14ac:dyDescent="0.2">
      <c r="J30" s="18"/>
      <c r="K30" s="18"/>
      <c r="L30" s="18"/>
      <c r="M30" s="18"/>
      <c r="N30" s="18"/>
      <c r="O30" s="18"/>
      <c r="U30" s="18"/>
      <c r="V30" s="1"/>
      <c r="W30" s="1"/>
      <c r="X30" s="1"/>
      <c r="Y30" s="1"/>
      <c r="Z30" s="18"/>
      <c r="AA30" s="18"/>
      <c r="AB30" s="18"/>
      <c r="AC30" s="18"/>
      <c r="AD30" s="18"/>
    </row>
    <row r="31" spans="2:30" x14ac:dyDescent="0.2">
      <c r="J31" s="18"/>
      <c r="K31" s="18"/>
      <c r="L31" s="18"/>
      <c r="M31" s="18"/>
      <c r="N31" s="18"/>
      <c r="O31" s="18"/>
      <c r="U31" s="18"/>
      <c r="V31" s="1"/>
      <c r="W31" s="1"/>
      <c r="X31" s="1"/>
      <c r="Y31" s="1"/>
      <c r="Z31" s="18"/>
      <c r="AA31" s="18"/>
      <c r="AB31" s="18"/>
      <c r="AC31" s="18"/>
      <c r="AD31" s="18"/>
    </row>
    <row r="32" spans="2:30" x14ac:dyDescent="0.2">
      <c r="J32" s="18"/>
      <c r="K32" s="18"/>
      <c r="L32" s="18"/>
      <c r="M32" s="18"/>
      <c r="N32" s="18"/>
      <c r="O32" s="18"/>
      <c r="U32" s="18"/>
      <c r="V32" s="1"/>
      <c r="W32" s="1"/>
      <c r="X32" s="1"/>
      <c r="Y32" s="1"/>
      <c r="Z32" s="18"/>
      <c r="AA32" s="18"/>
      <c r="AB32" s="18"/>
      <c r="AC32" s="18"/>
      <c r="AD32" s="18"/>
    </row>
    <row r="33" spans="10:30" x14ac:dyDescent="0.2">
      <c r="J33" s="18"/>
      <c r="K33" s="18"/>
      <c r="L33" s="18"/>
      <c r="M33" s="18"/>
      <c r="N33" s="18"/>
      <c r="O33" s="18"/>
      <c r="U33" s="18"/>
      <c r="V33" s="1"/>
      <c r="W33" s="1"/>
      <c r="X33" s="1"/>
      <c r="Y33" s="1"/>
      <c r="Z33" s="18"/>
      <c r="AA33" s="18"/>
      <c r="AB33" s="18"/>
      <c r="AC33" s="18"/>
      <c r="AD33" s="18"/>
    </row>
    <row r="34" spans="10:30" x14ac:dyDescent="0.2">
      <c r="J34" s="18"/>
      <c r="K34" s="18"/>
      <c r="L34" s="18"/>
      <c r="M34" s="18"/>
      <c r="N34" s="18"/>
      <c r="O34" s="18"/>
      <c r="U34" s="18"/>
      <c r="V34" s="1"/>
      <c r="W34" s="1"/>
      <c r="X34" s="1"/>
      <c r="Y34" s="1"/>
      <c r="Z34" s="18"/>
      <c r="AA34" s="18"/>
      <c r="AB34" s="18"/>
      <c r="AC34" s="18"/>
      <c r="AD34" s="18"/>
    </row>
    <row r="35" spans="10:30" x14ac:dyDescent="0.2">
      <c r="J35" s="18"/>
      <c r="K35" s="18"/>
      <c r="L35" s="18"/>
      <c r="M35" s="18"/>
      <c r="N35" s="18"/>
      <c r="O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0:30" x14ac:dyDescent="0.2">
      <c r="J36" s="18"/>
      <c r="K36" s="18"/>
      <c r="L36" s="18"/>
      <c r="M36" s="18"/>
      <c r="N36" s="18"/>
      <c r="O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0:30" x14ac:dyDescent="0.2">
      <c r="J37" s="18"/>
      <c r="K37" s="18"/>
      <c r="L37" s="18"/>
      <c r="M37" s="18"/>
      <c r="N37" s="18"/>
      <c r="O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0:30" x14ac:dyDescent="0.2">
      <c r="J38" s="18"/>
      <c r="K38" s="18"/>
      <c r="L38" s="18"/>
      <c r="M38" s="18"/>
      <c r="N38" s="18"/>
      <c r="O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0:30" x14ac:dyDescent="0.2"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0:30" x14ac:dyDescent="0.2"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0:30" x14ac:dyDescent="0.2"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0:30" x14ac:dyDescent="0.2"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0:30" x14ac:dyDescent="0.2">
      <c r="U43" s="18"/>
      <c r="V43" s="18"/>
      <c r="W43" s="18"/>
      <c r="X43" s="18"/>
      <c r="Y43" s="18"/>
      <c r="Z43" s="18"/>
      <c r="AA43" s="18"/>
      <c r="AB43" s="18"/>
      <c r="AC43" s="18"/>
      <c r="AD43" s="18"/>
    </row>
  </sheetData>
  <mergeCells count="6">
    <mergeCell ref="K27:L27"/>
    <mergeCell ref="H21:I21"/>
    <mergeCell ref="H22:I22"/>
    <mergeCell ref="H23:I23"/>
    <mergeCell ref="H24:I24"/>
    <mergeCell ref="H27:I27"/>
  </mergeCells>
  <phoneticPr fontId="0" type="noConversion"/>
  <pageMargins left="0.75" right="0.75" top="1" bottom="1" header="0.5" footer="0.5"/>
  <pageSetup paperSize="9" orientation="portrait" r:id="rId1"/>
  <headerFooter alignWithMargins="0"/>
  <colBreaks count="1" manualBreakCount="1">
    <brk id="21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44"/>
  <sheetViews>
    <sheetView zoomScale="80" zoomScaleNormal="80" zoomScaleSheetLayoutView="75" workbookViewId="0">
      <selection activeCell="C6" sqref="C6"/>
    </sheetView>
  </sheetViews>
  <sheetFormatPr defaultRowHeight="12.75" x14ac:dyDescent="0.2"/>
  <cols>
    <col min="8" max="8" width="11.7109375" customWidth="1"/>
    <col min="9" max="9" width="13.5703125" customWidth="1"/>
    <col min="12" max="12" width="14" bestFit="1" customWidth="1"/>
    <col min="15" max="15" width="17" customWidth="1"/>
    <col min="27" max="27" width="19.85546875" customWidth="1"/>
    <col min="28" max="28" width="18.28515625" customWidth="1"/>
  </cols>
  <sheetData>
    <row r="3" spans="3:35" x14ac:dyDescent="0.2"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3:35" x14ac:dyDescent="0.2"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3:35" x14ac:dyDescent="0.2"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3:35" x14ac:dyDescent="0.2">
      <c r="C6" t="s">
        <v>39</v>
      </c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3:35" x14ac:dyDescent="0.2">
      <c r="Z7" s="18"/>
      <c r="AA7" s="19"/>
      <c r="AB7" s="19"/>
      <c r="AC7" s="18"/>
      <c r="AD7" s="18"/>
      <c r="AE7" s="18"/>
      <c r="AF7" s="18"/>
      <c r="AG7" s="18"/>
      <c r="AH7" s="18"/>
      <c r="AI7" s="18"/>
    </row>
    <row r="8" spans="3:35" x14ac:dyDescent="0.2">
      <c r="Z8" s="18"/>
      <c r="AA8" s="1"/>
      <c r="AB8" s="1"/>
      <c r="AC8" s="18"/>
      <c r="AD8" s="18"/>
      <c r="AE8" s="18"/>
      <c r="AF8" s="18"/>
      <c r="AG8" s="18"/>
      <c r="AH8" s="18"/>
      <c r="AI8" s="18"/>
    </row>
    <row r="9" spans="3:35" x14ac:dyDescent="0.2">
      <c r="C9" t="s">
        <v>4</v>
      </c>
      <c r="D9" t="s">
        <v>5</v>
      </c>
      <c r="E9" t="s">
        <v>6</v>
      </c>
      <c r="F9" t="s">
        <v>7</v>
      </c>
      <c r="G9" t="s">
        <v>9</v>
      </c>
      <c r="H9" t="s">
        <v>10</v>
      </c>
      <c r="I9" t="s">
        <v>8</v>
      </c>
      <c r="K9" t="s">
        <v>11</v>
      </c>
      <c r="L9" t="s">
        <v>13</v>
      </c>
      <c r="M9" t="s">
        <v>12</v>
      </c>
      <c r="N9" t="s">
        <v>16</v>
      </c>
      <c r="O9" t="s">
        <v>18</v>
      </c>
      <c r="P9" t="s">
        <v>21</v>
      </c>
      <c r="Q9" t="s">
        <v>22</v>
      </c>
      <c r="R9" t="s">
        <v>40</v>
      </c>
      <c r="S9" t="s">
        <v>41</v>
      </c>
      <c r="T9" t="s">
        <v>42</v>
      </c>
      <c r="Z9" s="18"/>
      <c r="AA9" s="1"/>
      <c r="AB9" s="1"/>
      <c r="AC9" s="18"/>
      <c r="AD9" s="18"/>
      <c r="AE9" s="18"/>
      <c r="AF9" s="18"/>
      <c r="AG9" s="18"/>
      <c r="AH9" s="18"/>
      <c r="AI9" s="18"/>
    </row>
    <row r="10" spans="3:35" ht="13.5" thickBot="1" x14ac:dyDescent="0.25">
      <c r="Z10" s="18"/>
      <c r="AA10" s="1"/>
      <c r="AB10" s="1"/>
      <c r="AC10" s="18"/>
      <c r="AD10" s="18"/>
      <c r="AE10" s="18"/>
      <c r="AF10" s="18"/>
      <c r="AG10" s="18"/>
      <c r="AH10" s="18"/>
      <c r="AI10" s="18"/>
    </row>
    <row r="11" spans="3:35" x14ac:dyDescent="0.2">
      <c r="C11" s="12">
        <v>1</v>
      </c>
      <c r="D11" s="13">
        <v>8</v>
      </c>
      <c r="E11">
        <f>C11-$C$19</f>
        <v>-3</v>
      </c>
      <c r="F11">
        <f>D11-$D$19</f>
        <v>-8</v>
      </c>
      <c r="G11">
        <f>E11^2</f>
        <v>9</v>
      </c>
      <c r="H11">
        <f>F11^2</f>
        <v>64</v>
      </c>
      <c r="I11">
        <f>E11*F11</f>
        <v>24</v>
      </c>
      <c r="K11">
        <f>$C$22*C11+$C$21</f>
        <v>9.5714285714285712</v>
      </c>
      <c r="L11">
        <f>(K11-D11)</f>
        <v>1.5714285714285712</v>
      </c>
      <c r="M11">
        <f>L11^2</f>
        <v>2.4693877551020402</v>
      </c>
      <c r="N11">
        <f>C11^2</f>
        <v>1</v>
      </c>
      <c r="O11">
        <f>$C$24*(1/$C$23+G11/$G$18)^0.5</f>
        <v>0.70998706513081</v>
      </c>
      <c r="P11">
        <f t="shared" ref="P11:P17" si="0">K11-$C$29*O11</f>
        <v>7.7460518269772587</v>
      </c>
      <c r="Q11">
        <f>K11+$C$29*O11</f>
        <v>11.396805315879885</v>
      </c>
      <c r="R11">
        <f>$C$24*(1+1/$C$23+G11/$G$18)^0.5</f>
        <v>1.2608710950637843</v>
      </c>
      <c r="S11">
        <f>K11-$C$29*R11</f>
        <v>6.3297289860195818</v>
      </c>
      <c r="T11">
        <f>K11+$C$29*R11</f>
        <v>12.813128156837561</v>
      </c>
      <c r="Z11" s="18"/>
      <c r="AA11" s="1"/>
      <c r="AB11" s="1"/>
      <c r="AC11" s="18"/>
      <c r="AD11" s="18"/>
      <c r="AE11" s="18"/>
      <c r="AF11" s="18"/>
      <c r="AG11" s="18"/>
      <c r="AH11" s="18"/>
      <c r="AI11" s="18"/>
    </row>
    <row r="12" spans="3:35" x14ac:dyDescent="0.2">
      <c r="C12" s="14">
        <v>2</v>
      </c>
      <c r="D12" s="15">
        <v>13</v>
      </c>
      <c r="E12">
        <f t="shared" ref="E12:E17" si="1">C12-$C$19</f>
        <v>-2</v>
      </c>
      <c r="F12">
        <f t="shared" ref="F12:F17" si="2">D12-$D$19</f>
        <v>-3</v>
      </c>
      <c r="G12">
        <f t="shared" ref="G12:H17" si="3">E12^2</f>
        <v>4</v>
      </c>
      <c r="H12">
        <f t="shared" si="3"/>
        <v>9</v>
      </c>
      <c r="I12">
        <f t="shared" ref="I12:I17" si="4">E12*F12</f>
        <v>6</v>
      </c>
      <c r="K12">
        <f t="shared" ref="K12:K17" si="5">$C$22*C12+$C$21</f>
        <v>11.714285714285715</v>
      </c>
      <c r="L12">
        <f t="shared" ref="L12:L17" si="6">(K12-D12)</f>
        <v>-1.2857142857142847</v>
      </c>
      <c r="M12">
        <f t="shared" ref="M12:M17" si="7">L12^2</f>
        <v>1.6530612244897933</v>
      </c>
      <c r="N12">
        <f t="shared" ref="N12:N17" si="8">C12^2</f>
        <v>4</v>
      </c>
      <c r="O12">
        <f t="shared" ref="O12:O17" si="9">$C$24*(1/$C$23+G12/$G$18)^0.5</f>
        <v>0.55695967684622649</v>
      </c>
      <c r="P12">
        <f t="shared" si="0"/>
        <v>10.282342385114067</v>
      </c>
      <c r="Q12">
        <f t="shared" ref="Q12:Q17" si="10">K12+$C$29*O12</f>
        <v>13.146229043457364</v>
      </c>
      <c r="R12">
        <f t="shared" ref="R12:R17" si="11">$C$24*(1+1/$C$23+G12/$G$18)^0.5</f>
        <v>1.1814898930363045</v>
      </c>
      <c r="S12">
        <f t="shared" ref="S12:S17" si="12">K12-$C$29*R12</f>
        <v>8.6766751992893774</v>
      </c>
      <c r="T12">
        <f t="shared" ref="T12:T17" si="13">K12+$C$29*R12</f>
        <v>14.751896229282053</v>
      </c>
      <c r="Z12" s="18"/>
      <c r="AA12" s="1"/>
      <c r="AB12" s="1"/>
      <c r="AC12" s="18"/>
      <c r="AD12" s="18"/>
      <c r="AE12" s="18"/>
      <c r="AF12" s="18"/>
      <c r="AG12" s="18"/>
      <c r="AH12" s="18"/>
      <c r="AI12" s="18"/>
    </row>
    <row r="13" spans="3:35" x14ac:dyDescent="0.2">
      <c r="C13" s="14">
        <v>3</v>
      </c>
      <c r="D13" s="15">
        <v>14</v>
      </c>
      <c r="E13">
        <f t="shared" si="1"/>
        <v>-1</v>
      </c>
      <c r="F13">
        <f t="shared" si="2"/>
        <v>-2</v>
      </c>
      <c r="G13">
        <f t="shared" si="3"/>
        <v>1</v>
      </c>
      <c r="H13">
        <f t="shared" si="3"/>
        <v>4</v>
      </c>
      <c r="I13">
        <f t="shared" si="4"/>
        <v>2</v>
      </c>
      <c r="K13">
        <f t="shared" si="5"/>
        <v>13.857142857142858</v>
      </c>
      <c r="L13">
        <f t="shared" si="6"/>
        <v>-0.14285714285714235</v>
      </c>
      <c r="M13">
        <f t="shared" si="7"/>
        <v>2.0408163265305979E-2</v>
      </c>
      <c r="N13">
        <f t="shared" si="8"/>
        <v>9</v>
      </c>
      <c r="O13">
        <f t="shared" si="9"/>
        <v>0.44031528592635538</v>
      </c>
      <c r="P13">
        <f t="shared" si="0"/>
        <v>12.725092257026198</v>
      </c>
      <c r="Q13">
        <f t="shared" si="10"/>
        <v>14.989193457259518</v>
      </c>
      <c r="R13">
        <f t="shared" si="11"/>
        <v>1.1311904511330944</v>
      </c>
      <c r="S13">
        <f t="shared" si="12"/>
        <v>10.948852207279671</v>
      </c>
      <c r="T13">
        <f t="shared" si="13"/>
        <v>16.765433507006044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3:35" x14ac:dyDescent="0.2">
      <c r="C14" s="14">
        <v>4</v>
      </c>
      <c r="D14" s="15">
        <v>17</v>
      </c>
      <c r="E14">
        <f t="shared" si="1"/>
        <v>0</v>
      </c>
      <c r="F14">
        <f t="shared" si="2"/>
        <v>1</v>
      </c>
      <c r="G14">
        <f t="shared" si="3"/>
        <v>0</v>
      </c>
      <c r="H14">
        <f t="shared" si="3"/>
        <v>1</v>
      </c>
      <c r="I14">
        <f t="shared" si="4"/>
        <v>0</v>
      </c>
      <c r="K14">
        <f t="shared" si="5"/>
        <v>16</v>
      </c>
      <c r="L14">
        <f t="shared" si="6"/>
        <v>-1</v>
      </c>
      <c r="M14">
        <f t="shared" si="7"/>
        <v>1</v>
      </c>
      <c r="N14">
        <f t="shared" si="8"/>
        <v>16</v>
      </c>
      <c r="O14">
        <f t="shared" si="9"/>
        <v>0.39382996434543482</v>
      </c>
      <c r="P14">
        <f t="shared" si="0"/>
        <v>14.987463161667886</v>
      </c>
      <c r="Q14">
        <f t="shared" si="10"/>
        <v>17.012536838332114</v>
      </c>
      <c r="R14">
        <f t="shared" si="11"/>
        <v>1.113919353692453</v>
      </c>
      <c r="S14">
        <f t="shared" si="12"/>
        <v>13.136113341656703</v>
      </c>
      <c r="T14">
        <f t="shared" si="13"/>
        <v>18.863886658343297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3:35" x14ac:dyDescent="0.2">
      <c r="C15" s="14">
        <v>5</v>
      </c>
      <c r="D15" s="15">
        <v>18</v>
      </c>
      <c r="E15">
        <f t="shared" si="1"/>
        <v>1</v>
      </c>
      <c r="F15">
        <f t="shared" si="2"/>
        <v>2</v>
      </c>
      <c r="G15">
        <f t="shared" si="3"/>
        <v>1</v>
      </c>
      <c r="H15">
        <f t="shared" si="3"/>
        <v>4</v>
      </c>
      <c r="I15">
        <f t="shared" si="4"/>
        <v>2</v>
      </c>
      <c r="K15">
        <f t="shared" si="5"/>
        <v>18.142857142857142</v>
      </c>
      <c r="L15">
        <f t="shared" si="6"/>
        <v>0.14285714285714235</v>
      </c>
      <c r="M15">
        <f t="shared" si="7"/>
        <v>2.0408163265305979E-2</v>
      </c>
      <c r="N15">
        <f t="shared" si="8"/>
        <v>25</v>
      </c>
      <c r="O15">
        <f t="shared" si="9"/>
        <v>0.44031528592635538</v>
      </c>
      <c r="P15">
        <f t="shared" si="0"/>
        <v>17.010806542740482</v>
      </c>
      <c r="Q15">
        <f t="shared" si="10"/>
        <v>19.274907742973802</v>
      </c>
      <c r="R15">
        <f t="shared" si="11"/>
        <v>1.1311904511330944</v>
      </c>
      <c r="S15">
        <f t="shared" si="12"/>
        <v>15.234566492993956</v>
      </c>
      <c r="T15">
        <f t="shared" si="13"/>
        <v>21.051147792720329</v>
      </c>
      <c r="Z15" s="18"/>
      <c r="AA15" s="20"/>
      <c r="AB15" s="20"/>
      <c r="AC15" s="20"/>
      <c r="AD15" s="20"/>
      <c r="AE15" s="20"/>
      <c r="AF15" s="20"/>
      <c r="AG15" s="18"/>
      <c r="AH15" s="18"/>
      <c r="AI15" s="18"/>
    </row>
    <row r="16" spans="3:35" x14ac:dyDescent="0.2">
      <c r="C16" s="14">
        <v>6</v>
      </c>
      <c r="D16" s="15">
        <v>20</v>
      </c>
      <c r="E16">
        <f t="shared" si="1"/>
        <v>2</v>
      </c>
      <c r="F16">
        <f t="shared" si="2"/>
        <v>4</v>
      </c>
      <c r="G16">
        <f t="shared" si="3"/>
        <v>4</v>
      </c>
      <c r="H16">
        <f t="shared" si="3"/>
        <v>16</v>
      </c>
      <c r="I16">
        <f t="shared" si="4"/>
        <v>8</v>
      </c>
      <c r="K16">
        <f t="shared" si="5"/>
        <v>20.285714285714285</v>
      </c>
      <c r="L16">
        <f t="shared" si="6"/>
        <v>0.2857142857142847</v>
      </c>
      <c r="M16">
        <f t="shared" si="7"/>
        <v>8.1632653061223914E-2</v>
      </c>
      <c r="N16">
        <f t="shared" si="8"/>
        <v>36</v>
      </c>
      <c r="O16">
        <f t="shared" si="9"/>
        <v>0.55695967684622649</v>
      </c>
      <c r="P16">
        <f t="shared" si="0"/>
        <v>18.853770956542636</v>
      </c>
      <c r="Q16">
        <f t="shared" si="10"/>
        <v>21.717657614885933</v>
      </c>
      <c r="R16">
        <f t="shared" si="11"/>
        <v>1.1814898930363045</v>
      </c>
      <c r="S16">
        <f t="shared" si="12"/>
        <v>17.248103770717947</v>
      </c>
      <c r="T16">
        <f t="shared" si="13"/>
        <v>23.323324800710623</v>
      </c>
      <c r="Z16" s="18"/>
      <c r="AA16" s="1"/>
      <c r="AB16" s="1"/>
      <c r="AC16" s="1"/>
      <c r="AD16" s="1"/>
      <c r="AE16" s="1"/>
      <c r="AF16" s="1"/>
      <c r="AG16" s="18"/>
      <c r="AH16" s="18"/>
      <c r="AI16" s="18"/>
    </row>
    <row r="17" spans="2:35" ht="13.5" thickBot="1" x14ac:dyDescent="0.25">
      <c r="C17" s="16">
        <v>7</v>
      </c>
      <c r="D17" s="17">
        <v>22</v>
      </c>
      <c r="E17">
        <f t="shared" si="1"/>
        <v>3</v>
      </c>
      <c r="F17">
        <f t="shared" si="2"/>
        <v>6</v>
      </c>
      <c r="G17">
        <f t="shared" si="3"/>
        <v>9</v>
      </c>
      <c r="H17">
        <f t="shared" si="3"/>
        <v>36</v>
      </c>
      <c r="I17">
        <f t="shared" si="4"/>
        <v>18</v>
      </c>
      <c r="K17">
        <f t="shared" si="5"/>
        <v>22.428571428571431</v>
      </c>
      <c r="L17">
        <f t="shared" si="6"/>
        <v>0.4285714285714306</v>
      </c>
      <c r="M17">
        <f t="shared" si="7"/>
        <v>0.18367346938775683</v>
      </c>
      <c r="N17">
        <f t="shared" si="8"/>
        <v>49</v>
      </c>
      <c r="O17">
        <f t="shared" si="9"/>
        <v>0.70998706513081</v>
      </c>
      <c r="P17">
        <f t="shared" si="0"/>
        <v>20.603194684120119</v>
      </c>
      <c r="Q17">
        <f t="shared" si="10"/>
        <v>24.253948173022742</v>
      </c>
      <c r="R17">
        <f t="shared" si="11"/>
        <v>1.2608710950637843</v>
      </c>
      <c r="S17">
        <f t="shared" si="12"/>
        <v>19.186871843162443</v>
      </c>
      <c r="T17">
        <f t="shared" si="13"/>
        <v>25.670271013980418</v>
      </c>
      <c r="Z17" s="18"/>
      <c r="AA17" s="1"/>
      <c r="AB17" s="1"/>
      <c r="AC17" s="1"/>
      <c r="AD17" s="1"/>
      <c r="AE17" s="1"/>
      <c r="AF17" s="1"/>
      <c r="AG17" s="18"/>
      <c r="AH17" s="18"/>
      <c r="AI17" s="18"/>
    </row>
    <row r="18" spans="2:35" x14ac:dyDescent="0.2">
      <c r="B18" t="s">
        <v>2</v>
      </c>
      <c r="C18">
        <f>SUM(C11:C17)</f>
        <v>28</v>
      </c>
      <c r="D18">
        <f>SUM(D11:D17)</f>
        <v>112</v>
      </c>
      <c r="G18">
        <f>SUM(G11:G17)</f>
        <v>28</v>
      </c>
      <c r="H18">
        <f>SUM(H11:H17)</f>
        <v>134</v>
      </c>
      <c r="I18">
        <f>SUM(I11:I17)</f>
        <v>60</v>
      </c>
      <c r="L18">
        <f>SUM(L11:L17)</f>
        <v>1.7763568394002505E-15</v>
      </c>
      <c r="M18">
        <f>SUM(M11:M17)</f>
        <v>5.4285714285714262</v>
      </c>
      <c r="N18">
        <f>SUM(N11:N17)</f>
        <v>140</v>
      </c>
      <c r="Z18" s="18"/>
      <c r="AA18" s="1"/>
      <c r="AB18" s="1"/>
      <c r="AC18" s="1"/>
      <c r="AD18" s="1"/>
      <c r="AE18" s="1"/>
      <c r="AF18" s="1"/>
      <c r="AG18" s="18"/>
      <c r="AH18" s="18"/>
      <c r="AI18" s="18"/>
    </row>
    <row r="19" spans="2:35" x14ac:dyDescent="0.2">
      <c r="B19" t="s">
        <v>3</v>
      </c>
      <c r="C19">
        <f>AVERAGE(C11:C17)</f>
        <v>4</v>
      </c>
      <c r="D19">
        <f>AVERAGE(D11:D17)</f>
        <v>16</v>
      </c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2:35" ht="13.5" thickBot="1" x14ac:dyDescent="0.25">
      <c r="Z20" s="18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2:35" x14ac:dyDescent="0.2">
      <c r="B21" t="s">
        <v>45</v>
      </c>
      <c r="C21">
        <f>$D$19-$C$19*$C$22</f>
        <v>7.4285714285714288</v>
      </c>
      <c r="E21" s="30" t="s">
        <v>23</v>
      </c>
      <c r="F21" s="31" t="s">
        <v>45</v>
      </c>
      <c r="G21" s="32">
        <f>INTERCEPT(D11:D17,C11:C17)</f>
        <v>7.4285714285714288</v>
      </c>
      <c r="H21" s="51" t="s">
        <v>25</v>
      </c>
      <c r="I21" s="52"/>
      <c r="J21" s="31"/>
      <c r="K21" s="33">
        <f t="array" ref="K21:L25">LINEST(D11:D17,C11:C17,TRUE,TRUE)</f>
        <v>2.1428571428571428</v>
      </c>
      <c r="L21" s="34">
        <v>7.4285714285714288</v>
      </c>
      <c r="M21" s="31"/>
      <c r="N21" s="35" t="s">
        <v>47</v>
      </c>
      <c r="O21" s="36" t="s">
        <v>48</v>
      </c>
      <c r="P21" s="37"/>
      <c r="Z21" s="18"/>
      <c r="AA21" s="1"/>
      <c r="AB21" s="1"/>
      <c r="AC21" s="1"/>
      <c r="AD21" s="1"/>
      <c r="AE21" s="1"/>
      <c r="AF21" s="1"/>
      <c r="AG21" s="1"/>
      <c r="AH21" s="1"/>
      <c r="AI21" s="1"/>
    </row>
    <row r="22" spans="2:35" x14ac:dyDescent="0.2">
      <c r="B22" t="s">
        <v>46</v>
      </c>
      <c r="C22">
        <f>$I$18/$G$18</f>
        <v>2.1428571428571428</v>
      </c>
      <c r="E22" s="38"/>
      <c r="F22" s="18" t="s">
        <v>46</v>
      </c>
      <c r="G22" s="6">
        <f>SLOPE(D11:D17,C11:C17)</f>
        <v>2.1428571428571428</v>
      </c>
      <c r="H22" s="50" t="s">
        <v>26</v>
      </c>
      <c r="I22" s="48"/>
      <c r="J22" s="18"/>
      <c r="K22" s="2">
        <v>0.19691498217271758</v>
      </c>
      <c r="L22" s="3">
        <v>0.88063057185271143</v>
      </c>
      <c r="M22" s="18"/>
      <c r="N22" s="8" t="s">
        <v>44</v>
      </c>
      <c r="O22" s="9" t="s">
        <v>32</v>
      </c>
      <c r="P22" s="39"/>
      <c r="Z22" s="18"/>
      <c r="AA22" s="1"/>
      <c r="AB22" s="1"/>
      <c r="AC22" s="1"/>
      <c r="AD22" s="1"/>
      <c r="AE22" s="1"/>
      <c r="AF22" s="1"/>
      <c r="AG22" s="1"/>
      <c r="AH22" s="1"/>
      <c r="AI22" s="1"/>
    </row>
    <row r="23" spans="2:35" x14ac:dyDescent="0.2">
      <c r="B23" t="s">
        <v>15</v>
      </c>
      <c r="C23">
        <v>7</v>
      </c>
      <c r="E23" s="38"/>
      <c r="F23" s="18" t="s">
        <v>15</v>
      </c>
      <c r="G23" s="6">
        <f>COUNT(C11:C17)</f>
        <v>7</v>
      </c>
      <c r="H23" s="50" t="s">
        <v>27</v>
      </c>
      <c r="I23" s="48"/>
      <c r="J23" s="18"/>
      <c r="K23" s="2">
        <v>0.95948827292110861</v>
      </c>
      <c r="L23" s="3">
        <v>1.0419761445034561</v>
      </c>
      <c r="M23" s="18"/>
      <c r="N23" s="8" t="s">
        <v>33</v>
      </c>
      <c r="O23" s="9" t="s">
        <v>34</v>
      </c>
      <c r="P23" s="39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2:35" x14ac:dyDescent="0.2">
      <c r="B24" t="s">
        <v>14</v>
      </c>
      <c r="C24">
        <f>(M18/(C23-2))^0.5</f>
        <v>1.0419761445034552</v>
      </c>
      <c r="E24" s="38"/>
      <c r="F24" s="18" t="s">
        <v>14</v>
      </c>
      <c r="G24" s="6">
        <f>STEYX(D11:D17,C11:C17)</f>
        <v>1.0419761445034541</v>
      </c>
      <c r="H24" s="50" t="s">
        <v>30</v>
      </c>
      <c r="I24" s="48"/>
      <c r="J24" s="18"/>
      <c r="K24" s="2">
        <v>118.42105263157875</v>
      </c>
      <c r="L24" s="3">
        <v>5</v>
      </c>
      <c r="M24" s="18"/>
      <c r="N24" s="8" t="s">
        <v>1</v>
      </c>
      <c r="O24" s="9" t="s">
        <v>0</v>
      </c>
      <c r="P24" s="39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2:35" ht="13.5" thickBot="1" x14ac:dyDescent="0.25">
      <c r="B25" t="s">
        <v>17</v>
      </c>
      <c r="C25">
        <f>C24*(N18/C23/G18)^0.5</f>
        <v>0.88063057185271076</v>
      </c>
      <c r="E25" s="38"/>
      <c r="F25" s="18" t="s">
        <v>17</v>
      </c>
      <c r="G25" s="6"/>
      <c r="H25" s="29"/>
      <c r="I25" s="18"/>
      <c r="J25" s="18"/>
      <c r="K25" s="4">
        <v>128.57142857142856</v>
      </c>
      <c r="L25" s="5">
        <v>5.4285714285714368</v>
      </c>
      <c r="M25" s="18"/>
      <c r="N25" s="10" t="s">
        <v>35</v>
      </c>
      <c r="O25" s="11" t="s">
        <v>36</v>
      </c>
      <c r="P25" s="39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2:35" x14ac:dyDescent="0.2">
      <c r="B26" t="s">
        <v>43</v>
      </c>
      <c r="C26">
        <f>C24/(G18)^0.5</f>
        <v>0.19691498217271741</v>
      </c>
      <c r="E26" s="38"/>
      <c r="F26" s="18" t="s">
        <v>43</v>
      </c>
      <c r="G26" s="6"/>
      <c r="H26" s="29"/>
      <c r="I26" s="18"/>
      <c r="J26" s="18"/>
      <c r="K26" s="18"/>
      <c r="L26" s="18"/>
      <c r="M26" s="18"/>
      <c r="N26" s="18"/>
      <c r="O26" s="18"/>
      <c r="P26" s="39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2:35" x14ac:dyDescent="0.2">
      <c r="B27" t="s">
        <v>28</v>
      </c>
      <c r="C27">
        <f>I18/(G18*H18)^0.5</f>
        <v>0.97953472267250874</v>
      </c>
      <c r="E27" s="38"/>
      <c r="F27" s="18" t="s">
        <v>28</v>
      </c>
      <c r="G27" s="6">
        <f>CORREL(C11:C17,D11:D17)</f>
        <v>0.97953472267250885</v>
      </c>
      <c r="H27" s="50" t="s">
        <v>29</v>
      </c>
      <c r="I27" s="48"/>
      <c r="J27" s="18"/>
      <c r="K27" s="48" t="s">
        <v>38</v>
      </c>
      <c r="L27" s="48"/>
      <c r="M27" s="18"/>
      <c r="N27" s="18"/>
      <c r="O27" s="18" t="s">
        <v>37</v>
      </c>
      <c r="P27" s="39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2:35" x14ac:dyDescent="0.2">
      <c r="B28" t="s">
        <v>19</v>
      </c>
      <c r="C28">
        <v>0.95</v>
      </c>
      <c r="E28" s="38"/>
      <c r="F28" s="18"/>
      <c r="G28" s="6"/>
      <c r="H28" s="29"/>
      <c r="I28" s="18"/>
      <c r="J28" s="18"/>
      <c r="K28" s="18"/>
      <c r="L28" s="18"/>
      <c r="M28" s="18"/>
      <c r="N28" s="18"/>
      <c r="O28" s="18"/>
      <c r="P28" s="39"/>
      <c r="Z28" s="18"/>
      <c r="AA28" s="20"/>
      <c r="AB28" s="20"/>
      <c r="AC28" s="20"/>
      <c r="AD28" s="20"/>
      <c r="AE28" s="18"/>
      <c r="AF28" s="18"/>
      <c r="AG28" s="18"/>
      <c r="AH28" s="18"/>
      <c r="AI28" s="18"/>
    </row>
    <row r="29" spans="2:35" ht="13.5" thickBot="1" x14ac:dyDescent="0.25">
      <c r="B29" t="s">
        <v>20</v>
      </c>
      <c r="C29">
        <v>2.5710000000000002</v>
      </c>
      <c r="E29" s="38"/>
      <c r="F29" s="18" t="s">
        <v>24</v>
      </c>
      <c r="G29" s="7">
        <f>TINV(0.05,5)</f>
        <v>2.570581835636315</v>
      </c>
      <c r="H29" s="50" t="s">
        <v>31</v>
      </c>
      <c r="I29" s="48"/>
      <c r="J29" s="18"/>
      <c r="K29" s="18"/>
      <c r="L29" s="18"/>
      <c r="M29" s="18"/>
      <c r="N29" s="18"/>
      <c r="O29" s="18"/>
      <c r="P29" s="39"/>
      <c r="Z29" s="18"/>
      <c r="AA29" s="1"/>
      <c r="AB29" s="1"/>
      <c r="AC29" s="1"/>
      <c r="AD29" s="1"/>
      <c r="AE29" s="18"/>
      <c r="AF29" s="18"/>
      <c r="AG29" s="18"/>
      <c r="AH29" s="18"/>
      <c r="AI29" s="18"/>
    </row>
    <row r="30" spans="2:35" ht="13.5" thickBot="1" x14ac:dyDescent="0.25"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  <c r="Z30" s="18"/>
      <c r="AA30" s="1"/>
      <c r="AB30" s="1"/>
      <c r="AC30" s="1"/>
      <c r="AD30" s="1"/>
      <c r="AE30" s="18"/>
      <c r="AF30" s="18"/>
      <c r="AG30" s="18"/>
      <c r="AH30" s="18"/>
      <c r="AI30" s="18"/>
    </row>
    <row r="31" spans="2:35" x14ac:dyDescent="0.2">
      <c r="J31" s="18"/>
      <c r="K31" s="18"/>
      <c r="L31" s="18"/>
      <c r="M31" s="18"/>
      <c r="N31" s="18"/>
      <c r="O31" s="18"/>
      <c r="P31" s="18"/>
      <c r="Z31" s="18"/>
      <c r="AA31" s="1"/>
      <c r="AB31" s="1"/>
      <c r="AC31" s="1"/>
      <c r="AD31" s="1"/>
      <c r="AE31" s="18"/>
      <c r="AF31" s="18"/>
      <c r="AG31" s="18"/>
      <c r="AH31" s="18"/>
      <c r="AI31" s="18"/>
    </row>
    <row r="32" spans="2:35" x14ac:dyDescent="0.2">
      <c r="J32" s="18"/>
      <c r="K32" s="18"/>
      <c r="L32" s="18"/>
      <c r="M32" s="18"/>
      <c r="N32" s="18"/>
      <c r="O32" s="18"/>
      <c r="P32" s="18"/>
      <c r="Z32" s="18"/>
      <c r="AA32" s="1"/>
      <c r="AB32" s="1"/>
      <c r="AC32" s="1"/>
      <c r="AD32" s="1"/>
      <c r="AE32" s="18"/>
      <c r="AF32" s="18"/>
      <c r="AG32" s="18"/>
      <c r="AH32" s="18"/>
      <c r="AI32" s="18"/>
    </row>
    <row r="33" spans="10:35" x14ac:dyDescent="0.2">
      <c r="J33" s="18"/>
      <c r="K33" s="18"/>
      <c r="L33" s="18"/>
      <c r="M33" s="18"/>
      <c r="N33" s="18"/>
      <c r="O33" s="18"/>
      <c r="P33" s="18"/>
      <c r="Z33" s="18"/>
      <c r="AA33" s="1"/>
      <c r="AB33" s="1"/>
      <c r="AC33" s="1"/>
      <c r="AD33" s="1"/>
      <c r="AE33" s="18"/>
      <c r="AF33" s="18"/>
      <c r="AG33" s="18"/>
      <c r="AH33" s="18"/>
      <c r="AI33" s="18"/>
    </row>
    <row r="34" spans="10:35" x14ac:dyDescent="0.2">
      <c r="J34" s="18"/>
      <c r="K34" s="18"/>
      <c r="L34" s="18"/>
      <c r="M34" s="18"/>
      <c r="N34" s="18"/>
      <c r="O34" s="18"/>
      <c r="P34" s="18"/>
      <c r="Z34" s="18"/>
      <c r="AA34" s="1"/>
      <c r="AB34" s="1"/>
      <c r="AC34" s="1"/>
      <c r="AD34" s="1"/>
      <c r="AE34" s="18"/>
      <c r="AF34" s="18"/>
      <c r="AG34" s="18"/>
      <c r="AH34" s="18"/>
      <c r="AI34" s="18"/>
    </row>
    <row r="35" spans="10:35" x14ac:dyDescent="0.2">
      <c r="J35" s="18"/>
      <c r="K35" s="18"/>
      <c r="L35" s="18"/>
      <c r="M35" s="18"/>
      <c r="N35" s="18"/>
      <c r="O35" s="18"/>
      <c r="P35" s="18"/>
      <c r="Z35" s="18"/>
      <c r="AA35" s="1"/>
      <c r="AB35" s="1"/>
      <c r="AC35" s="1"/>
      <c r="AD35" s="1"/>
      <c r="AE35" s="18"/>
      <c r="AF35" s="18"/>
      <c r="AG35" s="18"/>
      <c r="AH35" s="18"/>
      <c r="AI35" s="18"/>
    </row>
    <row r="36" spans="10:35" x14ac:dyDescent="0.2">
      <c r="J36" s="18"/>
      <c r="K36" s="18"/>
      <c r="L36" s="18"/>
      <c r="M36" s="18"/>
      <c r="N36" s="18"/>
      <c r="O36" s="18"/>
      <c r="P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0:35" x14ac:dyDescent="0.2">
      <c r="J37" s="18"/>
      <c r="K37" s="18"/>
      <c r="L37" s="18"/>
      <c r="M37" s="18"/>
      <c r="N37" s="18"/>
      <c r="O37" s="18"/>
      <c r="P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0:35" x14ac:dyDescent="0.2">
      <c r="J38" s="18"/>
      <c r="K38" s="18"/>
      <c r="L38" s="18"/>
      <c r="M38" s="18"/>
      <c r="N38" s="18"/>
      <c r="O38" s="18"/>
      <c r="P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0:35" x14ac:dyDescent="0.2">
      <c r="J39" s="18"/>
      <c r="K39" s="18"/>
      <c r="L39" s="18"/>
      <c r="M39" s="18"/>
      <c r="N39" s="18"/>
      <c r="O39" s="18"/>
      <c r="P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0:35" x14ac:dyDescent="0.2"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0:35" x14ac:dyDescent="0.2"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0:35" x14ac:dyDescent="0.2"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0:35" x14ac:dyDescent="0.2"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0:35" x14ac:dyDescent="0.2"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</sheetData>
  <mergeCells count="7">
    <mergeCell ref="K27:L27"/>
    <mergeCell ref="H29:I29"/>
    <mergeCell ref="H21:I21"/>
    <mergeCell ref="H22:I22"/>
    <mergeCell ref="H23:I23"/>
    <mergeCell ref="H24:I24"/>
    <mergeCell ref="H27:I27"/>
  </mergeCells>
  <pageMargins left="0.75" right="0.75" top="1" bottom="1" header="0.5" footer="0.5"/>
  <pageSetup paperSize="9" orientation="portrait" r:id="rId1"/>
  <headerFooter alignWithMargins="0"/>
  <colBreaks count="1" manualBreakCount="1">
    <brk id="26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43"/>
  <sheetViews>
    <sheetView topLeftCell="A4" zoomScale="80" zoomScaleNormal="80" zoomScaleSheetLayoutView="75" workbookViewId="0">
      <selection activeCell="N22" sqref="N22"/>
    </sheetView>
  </sheetViews>
  <sheetFormatPr defaultRowHeight="12.75" x14ac:dyDescent="0.2"/>
  <cols>
    <col min="8" max="8" width="11.7109375" customWidth="1"/>
    <col min="9" max="9" width="13.5703125" customWidth="1"/>
    <col min="12" max="12" width="14" bestFit="1" customWidth="1"/>
    <col min="15" max="15" width="17" customWidth="1"/>
    <col min="22" max="22" width="19.85546875" customWidth="1"/>
    <col min="23" max="23" width="18.28515625" customWidth="1"/>
  </cols>
  <sheetData>
    <row r="3" spans="3:30" x14ac:dyDescent="0.2"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3:30" x14ac:dyDescent="0.2"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3:30" x14ac:dyDescent="0.2"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3:30" x14ac:dyDescent="0.2"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3:30" x14ac:dyDescent="0.2">
      <c r="U7" s="18"/>
      <c r="V7" s="19"/>
      <c r="W7" s="19"/>
      <c r="X7" s="18"/>
      <c r="Y7" s="18"/>
      <c r="Z7" s="18"/>
      <c r="AA7" s="18"/>
      <c r="AB7" s="18"/>
      <c r="AC7" s="18"/>
      <c r="AD7" s="18"/>
    </row>
    <row r="8" spans="3:30" x14ac:dyDescent="0.2">
      <c r="U8" s="18"/>
      <c r="V8" s="1"/>
      <c r="W8" s="1"/>
      <c r="X8" s="18"/>
      <c r="Y8" s="18"/>
      <c r="Z8" s="18"/>
      <c r="AA8" s="18"/>
      <c r="AB8" s="18"/>
      <c r="AC8" s="18"/>
      <c r="AD8" s="18"/>
    </row>
    <row r="9" spans="3:30" x14ac:dyDescent="0.2">
      <c r="C9" t="s">
        <v>4</v>
      </c>
      <c r="D9" t="s">
        <v>5</v>
      </c>
      <c r="E9" t="s">
        <v>6</v>
      </c>
      <c r="F9" t="s">
        <v>7</v>
      </c>
      <c r="G9" t="s">
        <v>9</v>
      </c>
      <c r="H9" t="s">
        <v>10</v>
      </c>
      <c r="I9" t="s">
        <v>8</v>
      </c>
      <c r="K9" t="s">
        <v>11</v>
      </c>
      <c r="L9" t="s">
        <v>13</v>
      </c>
      <c r="M9" t="s">
        <v>12</v>
      </c>
      <c r="N9" t="s">
        <v>16</v>
      </c>
      <c r="U9" s="18"/>
      <c r="V9" s="1"/>
      <c r="W9" s="1"/>
      <c r="X9" s="18"/>
      <c r="Y9" s="18"/>
      <c r="Z9" s="18"/>
      <c r="AA9" s="18"/>
      <c r="AB9" s="18"/>
      <c r="AC9" s="18"/>
      <c r="AD9" s="18"/>
    </row>
    <row r="10" spans="3:30" ht="13.5" thickBot="1" x14ac:dyDescent="0.25">
      <c r="U10" s="18"/>
      <c r="V10" s="1"/>
      <c r="W10" s="1"/>
      <c r="X10" s="18"/>
      <c r="Y10" s="18"/>
      <c r="Z10" s="18"/>
      <c r="AA10" s="18"/>
      <c r="AB10" s="18"/>
      <c r="AC10" s="18"/>
      <c r="AD10" s="18"/>
    </row>
    <row r="11" spans="3:30" x14ac:dyDescent="0.2">
      <c r="C11" s="12">
        <v>1</v>
      </c>
      <c r="D11" s="13">
        <v>3.6</v>
      </c>
      <c r="E11">
        <f>C11-$C$19</f>
        <v>-3</v>
      </c>
      <c r="F11">
        <f>D11-$D$19</f>
        <v>-6.0428571428571409</v>
      </c>
      <c r="G11">
        <f>E11^2</f>
        <v>9</v>
      </c>
      <c r="H11">
        <f>F11^2</f>
        <v>36.516122448979566</v>
      </c>
      <c r="I11">
        <f>E11*F11</f>
        <v>18.128571428571423</v>
      </c>
      <c r="K11">
        <f>$C$22*C11+$C$21</f>
        <v>3.5571428571428552</v>
      </c>
      <c r="L11">
        <f>(K11-D11)</f>
        <v>-4.2857142857144925E-2</v>
      </c>
      <c r="M11">
        <f>L11^2</f>
        <v>1.8367346938777283E-3</v>
      </c>
      <c r="N11">
        <f>C11^2</f>
        <v>1</v>
      </c>
      <c r="U11" s="18"/>
      <c r="V11" s="1"/>
      <c r="W11" s="1"/>
      <c r="X11" s="18"/>
      <c r="Y11" s="18"/>
      <c r="Z11" s="18"/>
      <c r="AA11" s="18"/>
      <c r="AB11" s="18"/>
      <c r="AC11" s="18"/>
      <c r="AD11" s="18"/>
    </row>
    <row r="12" spans="3:30" x14ac:dyDescent="0.2">
      <c r="C12" s="14">
        <v>2</v>
      </c>
      <c r="D12" s="15">
        <v>5.8</v>
      </c>
      <c r="E12">
        <f t="shared" ref="E12:E17" si="0">C12-$C$19</f>
        <v>-2</v>
      </c>
      <c r="F12">
        <f t="shared" ref="F12:F17" si="1">D12-$D$19</f>
        <v>-3.8428571428571408</v>
      </c>
      <c r="G12">
        <f t="shared" ref="G12:H17" si="2">E12^2</f>
        <v>4</v>
      </c>
      <c r="H12">
        <f t="shared" si="2"/>
        <v>14.767551020408147</v>
      </c>
      <c r="I12">
        <f t="shared" ref="I12:I17" si="3">E12*F12</f>
        <v>7.6857142857142815</v>
      </c>
      <c r="K12">
        <f t="shared" ref="K12:K17" si="4">$C$22*C12+$C$21</f>
        <v>5.5857142857142836</v>
      </c>
      <c r="L12">
        <f t="shared" ref="L12:L17" si="5">(K12-D12)</f>
        <v>-0.21428571428571619</v>
      </c>
      <c r="M12">
        <f t="shared" ref="M12:M17" si="6">L12^2</f>
        <v>4.591836734693959E-2</v>
      </c>
      <c r="N12">
        <f t="shared" ref="N12:N17" si="7">C12^2</f>
        <v>4</v>
      </c>
      <c r="U12" s="18"/>
      <c r="V12" s="1"/>
      <c r="W12" s="1"/>
      <c r="X12" s="18"/>
      <c r="Y12" s="18"/>
      <c r="Z12" s="18"/>
      <c r="AA12" s="18"/>
      <c r="AB12" s="18"/>
      <c r="AC12" s="18"/>
      <c r="AD12" s="18"/>
    </row>
    <row r="13" spans="3:30" x14ac:dyDescent="0.2">
      <c r="C13" s="14">
        <v>3</v>
      </c>
      <c r="D13" s="15">
        <v>7.4</v>
      </c>
      <c r="E13">
        <f t="shared" si="0"/>
        <v>-1</v>
      </c>
      <c r="F13">
        <f t="shared" si="1"/>
        <v>-2.2428571428571402</v>
      </c>
      <c r="G13">
        <f t="shared" si="2"/>
        <v>1</v>
      </c>
      <c r="H13">
        <f t="shared" si="2"/>
        <v>5.0304081632652942</v>
      </c>
      <c r="I13">
        <f t="shared" si="3"/>
        <v>2.2428571428571402</v>
      </c>
      <c r="K13">
        <f t="shared" si="4"/>
        <v>7.6142857142857121</v>
      </c>
      <c r="L13">
        <f t="shared" si="5"/>
        <v>0.21428571428571175</v>
      </c>
      <c r="M13">
        <f t="shared" si="6"/>
        <v>4.5918367346937689E-2</v>
      </c>
      <c r="N13">
        <f t="shared" si="7"/>
        <v>9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3:30" x14ac:dyDescent="0.2">
      <c r="C14" s="14">
        <v>4</v>
      </c>
      <c r="D14" s="15">
        <v>9.6</v>
      </c>
      <c r="E14">
        <f t="shared" si="0"/>
        <v>0</v>
      </c>
      <c r="F14">
        <f t="shared" si="1"/>
        <v>-4.2857142857140929E-2</v>
      </c>
      <c r="G14">
        <f t="shared" si="2"/>
        <v>0</v>
      </c>
      <c r="H14">
        <f t="shared" si="2"/>
        <v>1.8367346938773857E-3</v>
      </c>
      <c r="I14">
        <f t="shared" si="3"/>
        <v>0</v>
      </c>
      <c r="K14">
        <f t="shared" si="4"/>
        <v>9.6428571428571406</v>
      </c>
      <c r="L14">
        <f t="shared" si="5"/>
        <v>4.2857142857140929E-2</v>
      </c>
      <c r="M14">
        <f t="shared" si="6"/>
        <v>1.8367346938773857E-3</v>
      </c>
      <c r="N14">
        <f t="shared" si="7"/>
        <v>16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3:30" x14ac:dyDescent="0.2">
      <c r="C15" s="14">
        <v>5</v>
      </c>
      <c r="D15" s="15">
        <v>11.2</v>
      </c>
      <c r="E15">
        <f t="shared" si="0"/>
        <v>1</v>
      </c>
      <c r="F15">
        <f t="shared" si="1"/>
        <v>1.5571428571428587</v>
      </c>
      <c r="G15">
        <f t="shared" si="2"/>
        <v>1</v>
      </c>
      <c r="H15">
        <f t="shared" si="2"/>
        <v>2.4246938775510252</v>
      </c>
      <c r="I15">
        <f t="shared" si="3"/>
        <v>1.5571428571428587</v>
      </c>
      <c r="K15">
        <f t="shared" si="4"/>
        <v>11.671428571428569</v>
      </c>
      <c r="L15">
        <f t="shared" si="5"/>
        <v>0.47142857142856975</v>
      </c>
      <c r="M15">
        <f t="shared" si="6"/>
        <v>0.22224489795918209</v>
      </c>
      <c r="N15">
        <f t="shared" si="7"/>
        <v>25</v>
      </c>
      <c r="U15" s="18"/>
      <c r="V15" s="20"/>
      <c r="W15" s="20"/>
      <c r="X15" s="20"/>
      <c r="Y15" s="20"/>
      <c r="Z15" s="20"/>
      <c r="AA15" s="20"/>
      <c r="AB15" s="18"/>
      <c r="AC15" s="18"/>
      <c r="AD15" s="18"/>
    </row>
    <row r="16" spans="3:30" x14ac:dyDescent="0.2">
      <c r="C16" s="14">
        <v>6</v>
      </c>
      <c r="D16" s="15">
        <v>14.3</v>
      </c>
      <c r="E16">
        <f t="shared" si="0"/>
        <v>2</v>
      </c>
      <c r="F16">
        <f t="shared" si="1"/>
        <v>4.6571428571428601</v>
      </c>
      <c r="G16">
        <f t="shared" si="2"/>
        <v>4</v>
      </c>
      <c r="H16">
        <f t="shared" si="2"/>
        <v>21.688979591836762</v>
      </c>
      <c r="I16">
        <f t="shared" si="3"/>
        <v>9.3142857142857203</v>
      </c>
      <c r="K16">
        <f t="shared" si="4"/>
        <v>13.699999999999998</v>
      </c>
      <c r="L16">
        <f t="shared" si="5"/>
        <v>-0.6000000000000032</v>
      </c>
      <c r="M16">
        <f t="shared" si="6"/>
        <v>0.36000000000000382</v>
      </c>
      <c r="N16">
        <f t="shared" si="7"/>
        <v>36</v>
      </c>
      <c r="U16" s="18"/>
      <c r="V16" s="1"/>
      <c r="W16" s="1"/>
      <c r="X16" s="1"/>
      <c r="Y16" s="1"/>
      <c r="Z16" s="1"/>
      <c r="AA16" s="1"/>
      <c r="AB16" s="18"/>
      <c r="AC16" s="18"/>
      <c r="AD16" s="18"/>
    </row>
    <row r="17" spans="2:30" ht="13.5" thickBot="1" x14ac:dyDescent="0.25">
      <c r="C17" s="16">
        <v>7</v>
      </c>
      <c r="D17" s="17">
        <v>15.6</v>
      </c>
      <c r="E17">
        <f t="shared" si="0"/>
        <v>3</v>
      </c>
      <c r="F17">
        <f t="shared" si="1"/>
        <v>5.9571428571428591</v>
      </c>
      <c r="G17">
        <f t="shared" si="2"/>
        <v>9</v>
      </c>
      <c r="H17">
        <f t="shared" si="2"/>
        <v>35.487551020408183</v>
      </c>
      <c r="I17">
        <f t="shared" si="3"/>
        <v>17.871428571428577</v>
      </c>
      <c r="K17">
        <f t="shared" si="4"/>
        <v>15.728571428571426</v>
      </c>
      <c r="L17">
        <f t="shared" si="5"/>
        <v>0.12857142857142634</v>
      </c>
      <c r="M17">
        <f t="shared" si="6"/>
        <v>1.6530612244897384E-2</v>
      </c>
      <c r="N17">
        <f t="shared" si="7"/>
        <v>49</v>
      </c>
      <c r="U17" s="18"/>
      <c r="V17" s="1"/>
      <c r="W17" s="1"/>
      <c r="X17" s="1"/>
      <c r="Y17" s="1"/>
      <c r="Z17" s="1"/>
      <c r="AA17" s="1"/>
      <c r="AB17" s="18"/>
      <c r="AC17" s="18"/>
      <c r="AD17" s="18"/>
    </row>
    <row r="18" spans="2:30" x14ac:dyDescent="0.2">
      <c r="B18" t="s">
        <v>2</v>
      </c>
      <c r="C18">
        <f>SUM(C11:C17)</f>
        <v>28</v>
      </c>
      <c r="D18">
        <f>SUM(D11:D17)</f>
        <v>67.499999999999986</v>
      </c>
      <c r="G18">
        <f>SUM(G11:G17)</f>
        <v>28</v>
      </c>
      <c r="H18">
        <f>SUM(H11:H17)</f>
        <v>115.91714285714284</v>
      </c>
      <c r="I18">
        <f>SUM(I11:I17)</f>
        <v>56.8</v>
      </c>
      <c r="L18">
        <f>SUM(L11:L17)</f>
        <v>-1.5543122344752192E-14</v>
      </c>
      <c r="M18">
        <f>SUM(M11:M17)</f>
        <v>0.69428571428571573</v>
      </c>
      <c r="N18">
        <f>SUM(N11:N17)</f>
        <v>140</v>
      </c>
      <c r="U18" s="18"/>
      <c r="V18" s="1"/>
      <c r="W18" s="1"/>
      <c r="X18" s="1"/>
      <c r="Y18" s="1"/>
      <c r="Z18" s="1"/>
      <c r="AA18" s="1"/>
      <c r="AB18" s="18"/>
      <c r="AC18" s="18"/>
      <c r="AD18" s="18"/>
    </row>
    <row r="19" spans="2:30" x14ac:dyDescent="0.2">
      <c r="B19" t="s">
        <v>3</v>
      </c>
      <c r="C19">
        <f>AVERAGE(C11:C17)</f>
        <v>4</v>
      </c>
      <c r="D19">
        <f>AVERAGE(D11:D17)</f>
        <v>9.6428571428571406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2:30" ht="13.5" thickBot="1" x14ac:dyDescent="0.25">
      <c r="U20" s="18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x14ac:dyDescent="0.2">
      <c r="B21" t="s">
        <v>45</v>
      </c>
      <c r="C21">
        <f>$D$19-$C$19*$C$22</f>
        <v>1.5285714285714267</v>
      </c>
      <c r="E21" s="30" t="s">
        <v>23</v>
      </c>
      <c r="F21" s="31" t="s">
        <v>45</v>
      </c>
      <c r="G21" s="32">
        <f>INTERCEPT(D11:D17,C11:C17)</f>
        <v>1.5285714285714267</v>
      </c>
      <c r="H21" s="51" t="s">
        <v>25</v>
      </c>
      <c r="I21" s="52"/>
      <c r="J21" s="31"/>
      <c r="K21" s="33">
        <f t="array" ref="K21:L25">LINEST(D11:D17,C11:C17,TRUE,TRUE)</f>
        <v>2.028571428571428</v>
      </c>
      <c r="L21" s="34">
        <v>1.5285714285714285</v>
      </c>
      <c r="M21" s="31"/>
      <c r="N21" s="35" t="s">
        <v>47</v>
      </c>
      <c r="O21" s="36" t="s">
        <v>48</v>
      </c>
      <c r="P21" s="37"/>
      <c r="U21" s="18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">
      <c r="B22" t="s">
        <v>46</v>
      </c>
      <c r="C22">
        <f>$I$18/$G$18</f>
        <v>2.0285714285714285</v>
      </c>
      <c r="E22" s="38"/>
      <c r="F22" s="18" t="s">
        <v>46</v>
      </c>
      <c r="G22" s="6">
        <f>SLOPE(D11:D17,C11:C17)</f>
        <v>2.0285714285714285</v>
      </c>
      <c r="H22" s="50" t="s">
        <v>26</v>
      </c>
      <c r="I22" s="48"/>
      <c r="J22" s="18"/>
      <c r="K22" s="2">
        <v>7.0421471679235778E-2</v>
      </c>
      <c r="L22" s="3">
        <v>0.31493439550069496</v>
      </c>
      <c r="M22" s="18"/>
      <c r="N22" s="8" t="s">
        <v>44</v>
      </c>
      <c r="O22" s="9" t="s">
        <v>32</v>
      </c>
      <c r="P22" s="39"/>
      <c r="U22" s="18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">
      <c r="B23" t="s">
        <v>15</v>
      </c>
      <c r="C23">
        <v>7</v>
      </c>
      <c r="E23" s="38"/>
      <c r="F23" s="18" t="s">
        <v>15</v>
      </c>
      <c r="G23" s="6">
        <f>COUNT(C11:C17)</f>
        <v>7</v>
      </c>
      <c r="H23" s="50" t="s">
        <v>27</v>
      </c>
      <c r="I23" s="48"/>
      <c r="J23" s="18"/>
      <c r="K23" s="2">
        <v>0.99401050011091663</v>
      </c>
      <c r="L23" s="3">
        <v>0.37263540204487205</v>
      </c>
      <c r="M23" s="18"/>
      <c r="N23" s="8" t="s">
        <v>33</v>
      </c>
      <c r="O23" s="9" t="s">
        <v>34</v>
      </c>
      <c r="P23" s="39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2:30" x14ac:dyDescent="0.2">
      <c r="B24" t="s">
        <v>14</v>
      </c>
      <c r="C24">
        <f>(M18/(C23-2))^0.5</f>
        <v>0.37263540204487167</v>
      </c>
      <c r="E24" s="38"/>
      <c r="F24" s="18" t="s">
        <v>14</v>
      </c>
      <c r="G24" s="6">
        <f>STEYX(D11:D17,C11:C17)</f>
        <v>0.37263540204486689</v>
      </c>
      <c r="H24" s="50" t="s">
        <v>30</v>
      </c>
      <c r="I24" s="48"/>
      <c r="J24" s="18"/>
      <c r="K24" s="2">
        <v>829.79423868312381</v>
      </c>
      <c r="L24" s="3">
        <v>5</v>
      </c>
      <c r="M24" s="18"/>
      <c r="N24" s="8" t="s">
        <v>1</v>
      </c>
      <c r="O24" s="9" t="s">
        <v>0</v>
      </c>
      <c r="P24" s="39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2:30" ht="13.5" thickBot="1" x14ac:dyDescent="0.25">
      <c r="B25" t="s">
        <v>17</v>
      </c>
      <c r="C25">
        <f>C24*(N18/C23/G18)^0.5</f>
        <v>0.31493439550069463</v>
      </c>
      <c r="E25" s="38"/>
      <c r="F25" s="18" t="s">
        <v>50</v>
      </c>
      <c r="G25" s="6"/>
      <c r="H25" s="29"/>
      <c r="I25" s="18"/>
      <c r="J25" s="18"/>
      <c r="K25" s="4">
        <v>115.22285714285712</v>
      </c>
      <c r="L25" s="5">
        <v>0.69428571428571728</v>
      </c>
      <c r="M25" s="18"/>
      <c r="N25" s="10" t="s">
        <v>35</v>
      </c>
      <c r="O25" s="11" t="s">
        <v>36</v>
      </c>
      <c r="P25" s="39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2:30" x14ac:dyDescent="0.2">
      <c r="B26" t="s">
        <v>43</v>
      </c>
      <c r="C26">
        <f>C24/(G18)^0.5</f>
        <v>7.0421471679235709E-2</v>
      </c>
      <c r="E26" s="38"/>
      <c r="F26" s="18" t="s">
        <v>49</v>
      </c>
      <c r="G26" s="6"/>
      <c r="H26" s="29"/>
      <c r="I26" s="18"/>
      <c r="J26" s="18"/>
      <c r="K26" s="18"/>
      <c r="L26" s="18"/>
      <c r="M26" s="18"/>
      <c r="N26" s="18"/>
      <c r="O26" s="18"/>
      <c r="P26" s="39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x14ac:dyDescent="0.2">
      <c r="B27" t="s">
        <v>28</v>
      </c>
      <c r="C27">
        <f>I18/(G18*H18)^0.5</f>
        <v>0.99700075231211172</v>
      </c>
      <c r="E27" s="38"/>
      <c r="F27" s="18" t="s">
        <v>28</v>
      </c>
      <c r="G27" s="6">
        <f>CORREL(C11:C17,D11:D17)</f>
        <v>0.9970007523121116</v>
      </c>
      <c r="H27" s="50" t="s">
        <v>29</v>
      </c>
      <c r="I27" s="48"/>
      <c r="J27" s="18"/>
      <c r="K27" s="48" t="s">
        <v>38</v>
      </c>
      <c r="L27" s="48"/>
      <c r="M27" s="18"/>
      <c r="N27" s="18"/>
      <c r="O27" s="18" t="s">
        <v>37</v>
      </c>
      <c r="P27" s="39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ht="13.5" thickBot="1" x14ac:dyDescent="0.25">
      <c r="E28" s="38"/>
      <c r="F28" s="18"/>
      <c r="G28" s="7"/>
      <c r="H28" s="29"/>
      <c r="I28" s="18"/>
      <c r="J28" s="18"/>
      <c r="K28" s="18"/>
      <c r="L28" s="18"/>
      <c r="M28" s="18"/>
      <c r="N28" s="18"/>
      <c r="O28" s="18"/>
      <c r="P28" s="39"/>
      <c r="U28" s="18"/>
      <c r="V28" s="20"/>
      <c r="W28" s="20"/>
      <c r="X28" s="20"/>
      <c r="Y28" s="20"/>
      <c r="Z28" s="18"/>
      <c r="AA28" s="18"/>
      <c r="AB28" s="18"/>
      <c r="AC28" s="18"/>
      <c r="AD28" s="18"/>
    </row>
    <row r="29" spans="2:30" ht="13.5" thickBot="1" x14ac:dyDescent="0.25"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U29" s="18"/>
      <c r="V29" s="1"/>
      <c r="W29" s="1"/>
      <c r="X29" s="1"/>
      <c r="Y29" s="1"/>
      <c r="Z29" s="18"/>
      <c r="AA29" s="18"/>
      <c r="AB29" s="18"/>
      <c r="AC29" s="18"/>
      <c r="AD29" s="18"/>
    </row>
    <row r="30" spans="2:30" x14ac:dyDescent="0.2">
      <c r="J30" s="18"/>
      <c r="K30" s="18"/>
      <c r="L30" s="18"/>
      <c r="M30" s="18"/>
      <c r="N30" s="18"/>
      <c r="O30" s="18"/>
      <c r="U30" s="18"/>
      <c r="V30" s="1"/>
      <c r="W30" s="1"/>
      <c r="X30" s="1"/>
      <c r="Y30" s="1"/>
      <c r="Z30" s="18"/>
      <c r="AA30" s="18"/>
      <c r="AB30" s="18"/>
      <c r="AC30" s="18"/>
      <c r="AD30" s="18"/>
    </row>
    <row r="31" spans="2:30" x14ac:dyDescent="0.2">
      <c r="J31" s="18"/>
      <c r="K31" s="18"/>
      <c r="L31" s="18"/>
      <c r="M31" s="18"/>
      <c r="N31" s="18"/>
      <c r="O31" s="18"/>
      <c r="U31" s="18"/>
      <c r="V31" s="1"/>
      <c r="W31" s="1"/>
      <c r="X31" s="1"/>
      <c r="Y31" s="1"/>
      <c r="Z31" s="18"/>
      <c r="AA31" s="18"/>
      <c r="AB31" s="18"/>
      <c r="AC31" s="18"/>
      <c r="AD31" s="18"/>
    </row>
    <row r="32" spans="2:30" x14ac:dyDescent="0.2">
      <c r="J32" s="18"/>
      <c r="K32" s="18"/>
      <c r="L32" s="18"/>
      <c r="M32" s="18"/>
      <c r="N32" s="18"/>
      <c r="O32" s="18"/>
      <c r="U32" s="18"/>
      <c r="V32" s="1"/>
      <c r="W32" s="1"/>
      <c r="X32" s="1"/>
      <c r="Y32" s="1"/>
      <c r="Z32" s="18"/>
      <c r="AA32" s="18"/>
      <c r="AB32" s="18"/>
      <c r="AC32" s="18"/>
      <c r="AD32" s="18"/>
    </row>
    <row r="33" spans="10:30" x14ac:dyDescent="0.2">
      <c r="J33" s="18"/>
      <c r="K33" s="18"/>
      <c r="L33" s="18"/>
      <c r="M33" s="18"/>
      <c r="N33" s="18"/>
      <c r="O33" s="18"/>
      <c r="U33" s="18"/>
      <c r="V33" s="1"/>
      <c r="W33" s="1"/>
      <c r="X33" s="1"/>
      <c r="Y33" s="1"/>
      <c r="Z33" s="18"/>
      <c r="AA33" s="18"/>
      <c r="AB33" s="18"/>
      <c r="AC33" s="18"/>
      <c r="AD33" s="18"/>
    </row>
    <row r="34" spans="10:30" x14ac:dyDescent="0.2">
      <c r="J34" s="18"/>
      <c r="K34" s="18"/>
      <c r="L34" s="18"/>
      <c r="M34" s="18"/>
      <c r="N34" s="18"/>
      <c r="O34" s="18"/>
      <c r="U34" s="18"/>
      <c r="V34" s="1"/>
      <c r="W34" s="1"/>
      <c r="X34" s="1"/>
      <c r="Y34" s="1"/>
      <c r="Z34" s="18"/>
      <c r="AA34" s="18"/>
      <c r="AB34" s="18"/>
      <c r="AC34" s="18"/>
      <c r="AD34" s="18"/>
    </row>
    <row r="35" spans="10:30" x14ac:dyDescent="0.2">
      <c r="J35" s="18"/>
      <c r="K35" s="18"/>
      <c r="L35" s="18"/>
      <c r="M35" s="18"/>
      <c r="N35" s="18"/>
      <c r="O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0:30" x14ac:dyDescent="0.2">
      <c r="J36" s="18"/>
      <c r="K36" s="18"/>
      <c r="L36" s="18"/>
      <c r="M36" s="18"/>
      <c r="N36" s="18"/>
      <c r="O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0:30" x14ac:dyDescent="0.2">
      <c r="J37" s="18"/>
      <c r="K37" s="18"/>
      <c r="L37" s="18"/>
      <c r="M37" s="18"/>
      <c r="N37" s="18"/>
      <c r="O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0:30" x14ac:dyDescent="0.2">
      <c r="J38" s="18"/>
      <c r="K38" s="18"/>
      <c r="L38" s="18"/>
      <c r="M38" s="18"/>
      <c r="N38" s="18"/>
      <c r="O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0:30" x14ac:dyDescent="0.2"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0:30" x14ac:dyDescent="0.2"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0:30" x14ac:dyDescent="0.2"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0:30" x14ac:dyDescent="0.2"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0:30" x14ac:dyDescent="0.2">
      <c r="U43" s="18"/>
      <c r="V43" s="18"/>
      <c r="W43" s="18"/>
      <c r="X43" s="18"/>
      <c r="Y43" s="18"/>
      <c r="Z43" s="18"/>
      <c r="AA43" s="18"/>
      <c r="AB43" s="18"/>
      <c r="AC43" s="18"/>
      <c r="AD43" s="18"/>
    </row>
  </sheetData>
  <mergeCells count="6">
    <mergeCell ref="H21:I21"/>
    <mergeCell ref="H22:I22"/>
    <mergeCell ref="H23:I23"/>
    <mergeCell ref="H24:I24"/>
    <mergeCell ref="H27:I27"/>
    <mergeCell ref="K27:L27"/>
  </mergeCells>
  <pageMargins left="0.75" right="0.75" top="1" bottom="1" header="0.5" footer="0.5"/>
  <pageSetup paperSize="9" orientation="portrait" r:id="rId1"/>
  <headerFooter alignWithMargins="0"/>
  <colBreaks count="1" manualBreakCount="1">
    <brk id="2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Zadanie</vt:lpstr>
      <vt:lpstr>Arkusz1</vt:lpstr>
      <vt:lpstr>Arkusz2</vt:lpstr>
      <vt:lpstr>Arkusz3</vt:lpstr>
      <vt:lpstr>Arkusz2!Obszar_wydruku</vt:lpstr>
      <vt:lpstr>Arkusz3!Obszar_wydruku</vt:lpstr>
      <vt:lpstr>Zadanie!Obszar_wydruku</vt:lpstr>
    </vt:vector>
  </TitlesOfParts>
  <Company>itr1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khuben</dc:creator>
  <cp:lastModifiedBy>Jakub Surmacki</cp:lastModifiedBy>
  <cp:lastPrinted>2001-02-19T16:00:06Z</cp:lastPrinted>
  <dcterms:created xsi:type="dcterms:W3CDTF">2001-02-08T11:23:25Z</dcterms:created>
  <dcterms:modified xsi:type="dcterms:W3CDTF">2017-10-17T08:42:10Z</dcterms:modified>
</cp:coreProperties>
</file>